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20"/>
  </bookViews>
  <sheets>
    <sheet name="Лист1 (2)" sheetId="4" r:id="rId1"/>
  </sheets>
  <definedNames>
    <definedName name="_xlnm._FilterDatabase" localSheetId="0" hidden="1">'Лист1 (2)'!$A$12:$H$153</definedName>
    <definedName name="_xlnm.Print_Area" localSheetId="0">'Лист1 (2)'!#REF!</definedName>
  </definedNames>
  <calcPr calcId="125725"/>
</workbook>
</file>

<file path=xl/calcChain.xml><?xml version="1.0" encoding="utf-8"?>
<calcChain xmlns="http://schemas.openxmlformats.org/spreadsheetml/2006/main">
  <c r="N139" i="4"/>
  <c r="N140"/>
  <c r="N141"/>
  <c r="N142"/>
  <c r="N143"/>
  <c r="N144"/>
  <c r="N145"/>
  <c r="N146"/>
  <c r="N147"/>
  <c r="N148"/>
  <c r="N149"/>
  <c r="N150"/>
  <c r="N138"/>
  <c r="L14"/>
  <c r="L15"/>
  <c r="L16"/>
  <c r="L17"/>
  <c r="L18"/>
  <c r="L19"/>
  <c r="L20"/>
  <c r="L21"/>
  <c r="L22"/>
  <c r="L23"/>
  <c r="L24"/>
  <c r="L25"/>
  <c r="L26"/>
  <c r="L27"/>
  <c r="L28"/>
  <c r="L29"/>
  <c r="L30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3"/>
  <c r="L94"/>
  <c r="L95"/>
  <c r="L96"/>
  <c r="L97"/>
  <c r="L98"/>
  <c r="L99"/>
  <c r="L100"/>
  <c r="L103"/>
  <c r="L109"/>
  <c r="L110"/>
  <c r="L111"/>
  <c r="L113"/>
  <c r="L116"/>
  <c r="L123"/>
  <c r="L13"/>
  <c r="N151" l="1"/>
  <c r="L151"/>
  <c r="M117" l="1"/>
  <c r="M121"/>
  <c r="M120"/>
  <c r="M119"/>
  <c r="M118"/>
  <c r="M106"/>
  <c r="M107"/>
  <c r="M108"/>
  <c r="M105"/>
  <c r="G13"/>
  <c r="M151" l="1"/>
  <c r="G141"/>
  <c r="G143"/>
  <c r="G145"/>
  <c r="G146"/>
  <c r="G147"/>
  <c r="G149"/>
  <c r="G138"/>
  <c r="G104"/>
  <c r="G33"/>
  <c r="G31"/>
  <c r="G111"/>
  <c r="G109"/>
  <c r="G108"/>
  <c r="G107"/>
  <c r="G106"/>
  <c r="G103"/>
  <c r="G35"/>
  <c r="G34"/>
  <c r="G32"/>
  <c r="G30"/>
  <c r="G29"/>
  <c r="G28"/>
  <c r="G27"/>
  <c r="G26"/>
  <c r="G25"/>
  <c r="G24"/>
  <c r="G23"/>
  <c r="G22"/>
  <c r="G21"/>
  <c r="G20"/>
  <c r="G19"/>
  <c r="G18"/>
  <c r="G17"/>
  <c r="G150"/>
  <c r="G148"/>
  <c r="G144"/>
  <c r="G142"/>
  <c r="G140"/>
  <c r="G139"/>
  <c r="G14"/>
  <c r="G15"/>
  <c r="G16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5"/>
  <c r="G110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</calcChain>
</file>

<file path=xl/sharedStrings.xml><?xml version="1.0" encoding="utf-8"?>
<sst xmlns="http://schemas.openxmlformats.org/spreadsheetml/2006/main" count="558" uniqueCount="420">
  <si>
    <t>флакон</t>
  </si>
  <si>
    <t>упаковка</t>
  </si>
  <si>
    <t>Двухфазная система для гемокультур </t>
  </si>
  <si>
    <t>Рекомендуется для выращивания аэробов, микроаэрофилов и  факультативных анаэробов.  Для взрослых.  В 1 упаковке 10 фл.</t>
  </si>
  <si>
    <t>Агар Mюллера-Хинтона </t>
  </si>
  <si>
    <t>Диски для тестирования на оксидазную активность</t>
  </si>
  <si>
    <t>Манит-солевой агар </t>
  </si>
  <si>
    <t>Желчно-эскулиновый агар с азидом натрия </t>
  </si>
  <si>
    <t>Висмут-сульфит агар </t>
  </si>
  <si>
    <t>Агар Эндо</t>
  </si>
  <si>
    <t>Цитратный агар Симмонса</t>
  </si>
  <si>
    <t>Питательный агар</t>
  </si>
  <si>
    <t>Cабуро декстрозный агар</t>
  </si>
  <si>
    <t>Бульон Cабуро с глюкозой</t>
  </si>
  <si>
    <t>Транспортная система со средой Aмиеса без угля в полистироловой пробирке с тампоном</t>
  </si>
  <si>
    <t>Набор красителей для дифференциального окрашивания микроорганизмов по Граму</t>
  </si>
  <si>
    <t>набор</t>
  </si>
  <si>
    <t>Дульцит</t>
  </si>
  <si>
    <t>Инозит</t>
  </si>
  <si>
    <t>Адонит</t>
  </si>
  <si>
    <t>Раффиноза</t>
  </si>
  <si>
    <t>Арабиноза</t>
  </si>
  <si>
    <t>Рамноза</t>
  </si>
  <si>
    <t>Сорбит</t>
  </si>
  <si>
    <t>Ксилоза</t>
  </si>
  <si>
    <t>Сахароза</t>
  </si>
  <si>
    <t xml:space="preserve">Диски с бацитрацином </t>
  </si>
  <si>
    <t>Полоски для теста на образование индола</t>
  </si>
  <si>
    <t>упаков</t>
  </si>
  <si>
    <t>Масло иммерсионное</t>
  </si>
  <si>
    <t>Бумага индикаторная  pH-2-10.5</t>
  </si>
  <si>
    <t>Представляет собой стерильный хлопковый тампон на алюминиевой палочке, размером 150х12мм, в пробирке из полипропилена, в индивидуальной упаковке. В упаковке 100 шт.</t>
  </si>
  <si>
    <t>Стерильный полиэтиленовый стакан с крышкой  для образцов кала, слизи и гноя, объем 60 мл</t>
  </si>
  <si>
    <t>Стерильный хлопковый тампон на деревяной палочке, размер 150х2,5мм, в индивидуальной упаковке</t>
  </si>
  <si>
    <t xml:space="preserve">Диски с этилгидрокупреина гидрохлоридом (оптохином) </t>
  </si>
  <si>
    <t>Плазма кроличья сухая</t>
  </si>
  <si>
    <t>Щелочной агар</t>
  </si>
  <si>
    <t>шт</t>
  </si>
  <si>
    <t>упак</t>
  </si>
  <si>
    <t xml:space="preserve">Бумага фильтровальная </t>
  </si>
  <si>
    <t>кг</t>
  </si>
  <si>
    <t>уп</t>
  </si>
  <si>
    <t xml:space="preserve">Крафт бумага </t>
  </si>
  <si>
    <t xml:space="preserve">Сыворотка ОК поливал.эшерих. для РА ОКC  1мл №10                                 </t>
  </si>
  <si>
    <t xml:space="preserve">Сыворотка ОК поливал.эшерих. для РА ОКD  1мл №10                                 </t>
  </si>
  <si>
    <t xml:space="preserve">Сыворотка ОК поливал.эшерих. для РА ОКE  1мл №10                                  </t>
  </si>
  <si>
    <t xml:space="preserve">Сыворотка диагностическая холерная О-139 для РА </t>
  </si>
  <si>
    <t xml:space="preserve">Сыворотка диагностическая  О-холерная для РА  1мл №10  </t>
  </si>
  <si>
    <t xml:space="preserve">Сыворотка диагностическая  RО-холерная для РА </t>
  </si>
  <si>
    <t>флак/100мл</t>
  </si>
  <si>
    <t>Диагностикум бруцеллёзный антигенный жидкий для РА</t>
  </si>
  <si>
    <t>Цефепим 30мкг</t>
  </si>
  <si>
    <t>Агар Клиглера</t>
  </si>
  <si>
    <t xml:space="preserve">Чашки Петри </t>
  </si>
  <si>
    <t>Цена за единицу, тенге</t>
  </si>
  <si>
    <t>панель для идентификации грам + микроорганизмов (в упаковке 20 панелей)</t>
  </si>
  <si>
    <t>панель для идентификации грам -микроорганизмов (в упаковке 20 панелей)</t>
  </si>
  <si>
    <t>Раствор альфа-нафтола 30 мл</t>
  </si>
  <si>
    <t xml:space="preserve"> флакон</t>
  </si>
  <si>
    <t>Раствор калия гидрохлорида 30 мл</t>
  </si>
  <si>
    <t>Раствор сульфаниловой кислоты 30 мл</t>
  </si>
  <si>
    <t>Раствор N-N диметил-альфа-нафтиламина 30 мл</t>
  </si>
  <si>
    <t>Реагент Ковача 30 мл</t>
  </si>
  <si>
    <t>Раствор хлорида железа 30 мл</t>
  </si>
  <si>
    <t>Пептидазный реагент 30 мл</t>
  </si>
  <si>
    <t>Раствор гидроксида натрия 0,05% 30 мл</t>
  </si>
  <si>
    <t>Минеральное масло 60 мл</t>
  </si>
  <si>
    <t>Стерильная вода для инокуляции 60х3мл</t>
  </si>
  <si>
    <t xml:space="preserve">Агар в качестве селективной и дифференциальной среды используют для выделения и первичной идентификации псевдомонад из клинического и неклинического материала. Порошок 500г в пластиковом флаконе. </t>
  </si>
  <si>
    <t>Хромогенный агар для грибов Candida </t>
  </si>
  <si>
    <t>Среда Кода - SDS-бульон</t>
  </si>
  <si>
    <t>Среда преднозначена для обнаружения лактозоположительных энтеробактерий при санитарном обследовании пищевых продуктов и объектов внешней среды.</t>
  </si>
  <si>
    <t>Среда является селективной и используется для выделения и предварительной идентификации фекальных стрептококков (энтерококков). Порошок  в пластиковом флаконе.</t>
  </si>
  <si>
    <t xml:space="preserve">Рекомендуется для быстрого выделения и идентификации грибов Candida из смешанных культур. Порошок 100г в пластиковом флаконе </t>
  </si>
  <si>
    <t xml:space="preserve">Среда рекомендуется для селективного выделения и предварительной идентификации Salmonella typhi и других сальмонелл из патологического материала.Порошок в пластиковом флаконе  </t>
  </si>
  <si>
    <t xml:space="preserve">Агар используют для дифференциации патогенных кишечных бактерий по их способности ферментировать углеводы и образовывать сероводород. Порошок в пластиковом флаконе </t>
  </si>
  <si>
    <t xml:space="preserve">Среду рекомендуют для выделения и дифференциации грамотрицательных микроорганизмов кишечной группы. Порошок  в пластиковом флаконе </t>
  </si>
  <si>
    <t xml:space="preserve">Используют в качестве основной среды для культивирования не очень прихотливых микроорганизмов или для приготовления специальных сред (после добавления 10% крови или другой биологической жидкости). Порошок в пластиковом флаконе  </t>
  </si>
  <si>
    <t xml:space="preserve">Рекомендуют для культивирования дрожжевых и плесневых грибов, а также для культивирования кислотолюбивых бактерий. Порошок в пластиковом флаконе  </t>
  </si>
  <si>
    <t xml:space="preserve">Этот бульон используют для культивирования дрожжевых и плесневых грибов, а также кислотоустойчивых микроорганизмов. Порошок  в пластиковом флаконе </t>
  </si>
  <si>
    <t>Мальтоза</t>
  </si>
  <si>
    <t>Представляет собой стерильный хлопковый тампон на деревянной палочке, размером 150х2,5мм, в индивидуальной упаковке. В упаковке 100шт.</t>
  </si>
  <si>
    <t>Калия-теллурит 2,0%</t>
  </si>
  <si>
    <t xml:space="preserve">Представляет собой  бесцветную жидкость во флаконе. Рекомендуется для селективного выделения стафилококков и коринебактерий.  1 упаковке 10 ампул по 5 мл  </t>
  </si>
  <si>
    <t>Питательная среда предназначена для культивирования холерного вибриона и выделения его из инфицированного материала. Порошок во флаконе</t>
  </si>
  <si>
    <t>Вода для инокуляций с
плюрониками 60 х 25 мл</t>
  </si>
  <si>
    <t>Амоксиклав 30 (20/10) мкг, (амоксициллин/ клавулановая кислота)</t>
  </si>
  <si>
    <t>Амоксициллин, 10мкг и сульбактамом, 10мкг</t>
  </si>
  <si>
    <t>Амикацин, 30мкг</t>
  </si>
  <si>
    <t>Азтреонам, 30мкг</t>
  </si>
  <si>
    <t>Флуконазол, 40 мкг</t>
  </si>
  <si>
    <t>Имипенем, 10 мкг</t>
  </si>
  <si>
    <t>Эртапенем, 10мкг</t>
  </si>
  <si>
    <t>Меропенем, 10мкг</t>
  </si>
  <si>
    <t>Доксициклин, 30мкг</t>
  </si>
  <si>
    <t>Клиндамицин, 2мкг</t>
  </si>
  <si>
    <t>Левофлоксацин, 5 мкг</t>
  </si>
  <si>
    <t>Моксифлоксацин, 5мкг</t>
  </si>
  <si>
    <t>Норфлоксацин, 10мкг</t>
  </si>
  <si>
    <t>Офлоксацин, 5мкг</t>
  </si>
  <si>
    <t>Пиперациллин, 100мкг</t>
  </si>
  <si>
    <t>Пиперациллин, 100мкг и тазобактамом, 10мкг</t>
  </si>
  <si>
    <t>Рифампицин, 5мкг</t>
  </si>
  <si>
    <t>Тетрациклин, 30мкг</t>
  </si>
  <si>
    <t>Тикарциллин, 75мкг</t>
  </si>
  <si>
    <t>Тикарциллин, 75мкг и клавулановой кислотой, 10 мкг</t>
  </si>
  <si>
    <t>Тобрамицин, 10мкг</t>
  </si>
  <si>
    <t>Линезолид, 30мкг</t>
  </si>
  <si>
    <t>Цефалотин, 30мкг</t>
  </si>
  <si>
    <t>Сульфаниламид (сульфатиазол), 300мкг</t>
  </si>
  <si>
    <t>Цефотаксим, 30мкг</t>
  </si>
  <si>
    <t>Цефуроксим, 30мкг</t>
  </si>
  <si>
    <t>Эритромицин, 15мкг</t>
  </si>
  <si>
    <t>Амфотерицин, 40 мкг</t>
  </si>
  <si>
    <t>Итраконазол, 10 мкг</t>
  </si>
  <si>
    <t>Клотримазол, 10 мкг</t>
  </si>
  <si>
    <t xml:space="preserve">Нистатин, 80ЕД </t>
  </si>
  <si>
    <t>Кетоконазол, 20мкг</t>
  </si>
  <si>
    <t>Ампициллин, 10 мкг</t>
  </si>
  <si>
    <t>Цефтриаксон, 30мкг</t>
  </si>
  <si>
    <t>Ванкомицин,  30мкг</t>
  </si>
  <si>
    <t>Цефазолин, 30мкг</t>
  </si>
  <si>
    <t>Цефтазидим, 30мкг</t>
  </si>
  <si>
    <t>Ципрофлоксацин, 5мкг</t>
  </si>
  <si>
    <t>Хлорамфеникол (левомецитин), 30мкг</t>
  </si>
  <si>
    <t>Триметоприм, 1,25мкг и сульфаметоксазолом, 23,75мкг</t>
  </si>
  <si>
    <t>Бензилпенициллин  (пенициллин), 10ЕД</t>
  </si>
  <si>
    <t xml:space="preserve">Ампициллин, 10мкг и сульбактамом, 10мкг </t>
  </si>
  <si>
    <t>Нитрофурантоин, 300мкг</t>
  </si>
  <si>
    <t>Ломефлоксацин, 10мкг</t>
  </si>
  <si>
    <t xml:space="preserve">Рекомендуется для выделения и культивирования стрептококков. В 1 упаковке 1 фл. </t>
  </si>
  <si>
    <t>Лошадиная сыворотка нормальная для бактериологических питательных сред, жидкая </t>
  </si>
  <si>
    <t>Среда Хью-Лейфсона для теста оф</t>
  </si>
  <si>
    <t>Основа агара для выделения псевдомонад (M406-500G)</t>
  </si>
  <si>
    <t xml:space="preserve">Сыворотка менингококковая группа А , МЕНГРУВИД, для РА </t>
  </si>
  <si>
    <t xml:space="preserve">Сыворотка менингококковая группа В, МЕНГРУВИД, для РА </t>
  </si>
  <si>
    <t xml:space="preserve">Сыворотка менингококковая группа С, МЕНГРУВИД, для РА </t>
  </si>
  <si>
    <t xml:space="preserve">Сыворотка менингококковая группа Z, МЕНГРУВИД, для РА </t>
  </si>
  <si>
    <t xml:space="preserve">Сыворотка менингококковая группа Х, МЕНГРУВИД, для РА </t>
  </si>
  <si>
    <t>Сыворотка противодифтерийная лошадиная  жидкая</t>
  </si>
  <si>
    <t>Препарат   содержит   антитоксины,   нейтрализующие   токсин   дифтерийных бактерий.</t>
  </si>
  <si>
    <t>ампула</t>
  </si>
  <si>
    <t>Пробирка ПХ-14</t>
  </si>
  <si>
    <t>Химическая,стекл.,уп.500шт.,ТУ9461-008-52876351-2008</t>
  </si>
  <si>
    <t>Пробирка ПХ-16</t>
  </si>
  <si>
    <t>Пробирка центрифужная П-1-10</t>
  </si>
  <si>
    <t>Сыворотка диагност.шигеллезная Flexneri поливалентная I - VI-Sonne  для РА 2мл №10</t>
  </si>
  <si>
    <t>Сыворотка диагност.шигеллезная Sonnei (фазы I, II)  для РА 2мл №10</t>
  </si>
  <si>
    <t>Сыворотка диагност.шигеллезная Flexneri поливалентная I - V  для РА 2мл №10</t>
  </si>
  <si>
    <t>Индикатор однораз. ИС-132/20 (для автоклавов)</t>
  </si>
  <si>
    <t>Метод Грама - это метод окраски микроорганизмов для исследования, позволяющий дифференцировать бактерии по биохимическим и свойствам их клеточной стенки</t>
  </si>
  <si>
    <t xml:space="preserve">Наконечники 0-200 мкл, желтые для пипеток </t>
  </si>
  <si>
    <t xml:space="preserve">Наконечники 1-10 мл, белые для пипеток </t>
  </si>
  <si>
    <t xml:space="preserve">Наконечники 0-200 мкл, желтые (уп=1000шт) </t>
  </si>
  <si>
    <t xml:space="preserve">Наконечники 1-10 мл, белые (уп=1000шт) </t>
  </si>
  <si>
    <t xml:space="preserve">Наконечники 1000 мкл, голубые для пипеток </t>
  </si>
  <si>
    <t xml:space="preserve">Наконечники 1000 мкл, голубые (уп=1000шт) </t>
  </si>
  <si>
    <t>Препарат представляет собой лиофилизированную вакуумом плазму кроличью цитратную. Назначение – видовая идентификация стафилококка в реакции плазмокоагуляции.</t>
  </si>
  <si>
    <t xml:space="preserve">Стандартные бумажные диски, пропитанные соответствующим антибиотиком. В 1 флаконе 100 дисков. </t>
  </si>
  <si>
    <t>Представляет собой полоску, пропитанную индикатором, для определения рН  питательных сред и реактивов в диапазоне измерения от 2 до 10,5.  В упаковке 200 шт.</t>
  </si>
  <si>
    <t>Тест качества стерилизации Индикатор однораз. ИС-132/20 (для автоклавов) 1000 тестов, 1 уп.</t>
  </si>
  <si>
    <t>Мало иммерсионное в световой микроскопии используется для увеличения разрешения микроскопа.  Во флаконе 100 г.</t>
  </si>
  <si>
    <t>Стерильный хлопковый тампон на аллюминиевой  палочке в полиэтиленовой пробирке, размер150х12мм.</t>
  </si>
  <si>
    <t xml:space="preserve">Единица измерения </t>
  </si>
  <si>
    <t>Жидкая тиогликолевая среда</t>
  </si>
  <si>
    <t xml:space="preserve">Среду используют для контроля стерильности различных биоматериалов, а также для культивирования широкого круга аэробных и анаэробных бактерий. Порошок 500г в пластиковом флаконе </t>
  </si>
  <si>
    <t>Агар для бифидобактерий </t>
  </si>
  <si>
    <t>Дифференциальная диагностика шигелл</t>
  </si>
  <si>
    <t>Дифференциальная диагностика патогенных эшерихий</t>
  </si>
  <si>
    <t>Дифференциальная диагностика холерного вибриона. 10 амп. 1 мл сыворотки</t>
  </si>
  <si>
    <t>Дифференциальная диагностика  менингококков</t>
  </si>
  <si>
    <t>Диагностикум для проведения реакции Райта-Хеддельсона. Упаковка (4фл/15мл)</t>
  </si>
  <si>
    <t>Среда используется для дифференциации грамотрицательных микроорганизмов в зависимости от наличия у них ферментативного или окислительного метаболизма углеводов. Порошок 100г в пластиковом флаконе.</t>
  </si>
  <si>
    <t>флакон/100гр</t>
  </si>
  <si>
    <t>Среда фенилаланин</t>
  </si>
  <si>
    <t>Для идентификации микроорганизмов. Порошок 500г в пластиковом флаконе</t>
  </si>
  <si>
    <t>80 тг за  шт</t>
  </si>
  <si>
    <t>500 тг за  шт</t>
  </si>
  <si>
    <t>Стерильный полиэтиленовый стакан однократного применения со шпателем в виде ложечки, для сбора образцов мокроты, слизи, кала, гноя с закрывающейся крышкой, в индивидуальной упаковке. Объем – 60мл. В упаковке 100шт.</t>
  </si>
  <si>
    <t>Стерильный контейнер однократного применения для взятия образцов клинического материала, в индивидуальной упаковке. Объем – 125 мл.</t>
  </si>
  <si>
    <t>Стерильный контейнер для взятия клинического материала,объем 125 мл</t>
  </si>
  <si>
    <t>Стекл.градуированная, уп.500шт.</t>
  </si>
  <si>
    <t>Маннитоловый агар с феноловым красным</t>
  </si>
  <si>
    <t xml:space="preserve">Агар используют для изучения ферментации маннита на чистых культурах. Порошок 500г. в пластиковом флаконе </t>
  </si>
  <si>
    <t xml:space="preserve">Стерильные, полистироловые, односекционные,  90 мм  для использования в автоматических розливочных машинах </t>
  </si>
  <si>
    <t>Стекляные, 90*60 мм</t>
  </si>
  <si>
    <t>Штатив для пробирок, 10 гнезд</t>
  </si>
  <si>
    <t>Штатив для пробирок, 20 гнезд</t>
  </si>
  <si>
    <t>Штатив для пробирок, 40 гнезд</t>
  </si>
  <si>
    <t xml:space="preserve">Штатив для пробирок ШЛПП-02/10 (H=80мм, D=16мм, 10 гнёзд, пластмас.) </t>
  </si>
  <si>
    <t xml:space="preserve">Штатив для пробирок ШЛПП-02/20 (H=80мм, D=16мм, 20 гнёзд, пластмас.) </t>
  </si>
  <si>
    <t xml:space="preserve">Штатив для пробирок ШЛПП-02/40 (H=80мм, D=16мм, 40 гнёзд, пластмас.) </t>
  </si>
  <si>
    <t>флакон/500гр  Хай Медия</t>
  </si>
  <si>
    <t>Эта среда используется для определения чувствительности микроорганизмов к антимикробным средствам. Порошок 500 гр в пластиковом флаконе.</t>
  </si>
  <si>
    <t>флакон/100гр Хай Медия</t>
  </si>
  <si>
    <t xml:space="preserve">Среда используется в качестве селективной для выделения клинически значимых культур стафилококков. Порошок  500 гр пластиковом флаконе. </t>
  </si>
  <si>
    <t>28500/флак</t>
  </si>
  <si>
    <t>35560/кг</t>
  </si>
  <si>
    <t>45500/кг</t>
  </si>
  <si>
    <t>35140/кг</t>
  </si>
  <si>
    <t>31000/кг</t>
  </si>
  <si>
    <t>42500/кг</t>
  </si>
  <si>
    <t>50000/флак</t>
  </si>
  <si>
    <t>51200/флак</t>
  </si>
  <si>
    <t>57600/флак</t>
  </si>
  <si>
    <t>35840/флак</t>
  </si>
  <si>
    <t>16000/флак</t>
  </si>
  <si>
    <t>34300/кг</t>
  </si>
  <si>
    <t>66200/кг</t>
  </si>
  <si>
    <t>34808/кг</t>
  </si>
  <si>
    <t>53120/флак</t>
  </si>
  <si>
    <t>900 за кг</t>
  </si>
  <si>
    <t>Рекомендуется для сбора, транспортировки и хранения проб содержащих Е.coli, K.pneumoniae, H.influenzae, N.gonorroeae, Str.pneumoniае и др. микроорганизмы из горла, влагалища и раневого отделяемого. В упаковке 100 шт.</t>
  </si>
  <si>
    <t>25200/флак</t>
  </si>
  <si>
    <t>59300/кг</t>
  </si>
  <si>
    <t>26000/кг</t>
  </si>
  <si>
    <t>39040/упак</t>
  </si>
  <si>
    <t>23 тг за  шт</t>
  </si>
  <si>
    <t>48720/флак</t>
  </si>
  <si>
    <t>63 тг за шт</t>
  </si>
  <si>
    <t>75 тг за  шт</t>
  </si>
  <si>
    <t>Наименование закупаемых товаров</t>
  </si>
  <si>
    <t>№ лота</t>
  </si>
  <si>
    <t>Краткая характеристика (описание) товаров</t>
  </si>
  <si>
    <t>Количестов, объем</t>
  </si>
  <si>
    <t>Сумма, выделенная для закупа, тенге</t>
  </si>
  <si>
    <t>Представляют собой диски из фильтровальной бумаги, пропитанные углеводами, которые помешают в питательную среду с микробной культурой. С их помощью можно проводить идентификацию и дифференциацию микроорганизмов. Во 1 флаконе 25 дисков.</t>
  </si>
  <si>
    <t xml:space="preserve">Представляют собой диски, пропитанные оптохином. Используются для идентификации и дифференциации Str. pneumoniae и “зеленящих” стрептококков.  Во 1 флаконе 50 дисков. </t>
  </si>
  <si>
    <t xml:space="preserve">Для идентификации Str. pyogenes.Во 1 флаконе 25 дисков.     </t>
  </si>
  <si>
    <t xml:space="preserve">Используются для дифференциации представителей родов Neisseria, Alcaligenes, Aeromonas, Vibrio, Campylobacter и Pseudomonas (обладают оксидазной активностью) от энтеробактерий (оксидазоотрицательные) по наличию цитохромоксидазы. Во 1 флаконе 50 дисков. </t>
  </si>
  <si>
    <t xml:space="preserve">Представляют собой полоски фильтровальной бумаги, пропитанные реактивом Ковача. Используются для определения микроорганизмов, продуцирующих индол.  Во 1 флаконе 25 полосок. </t>
  </si>
  <si>
    <t xml:space="preserve">Бумага крепированная стандартная </t>
  </si>
  <si>
    <t>Бумага крепированная стандартная, 500х500мм, ЗЕЛЕНАЯ, 500 листов</t>
  </si>
  <si>
    <t>.1</t>
  </si>
  <si>
    <t>.2</t>
  </si>
  <si>
    <t>.3</t>
  </si>
  <si>
    <t>.4</t>
  </si>
  <si>
    <t>.5</t>
  </si>
  <si>
    <t>.6</t>
  </si>
  <si>
    <t>.7</t>
  </si>
  <si>
    <t>.8</t>
  </si>
  <si>
    <t>.9</t>
  </si>
  <si>
    <t>.10</t>
  </si>
  <si>
    <t>.11</t>
  </si>
  <si>
    <t>.12</t>
  </si>
  <si>
    <t>.13</t>
  </si>
  <si>
    <t>.14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</si>
  <si>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</si>
  <si>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</si>
  <si>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</si>
  <si>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</si>
  <si>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</si>
  <si>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</si>
  <si>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</si>
  <si>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</si>
  <si>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</si>
  <si>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</si>
  <si>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</si>
  <si>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</si>
  <si>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</si>
  <si>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</si>
  <si>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</si>
  <si>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</si>
  <si>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</si>
  <si>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</si>
  <si>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</si>
  <si>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</si>
  <si>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</si>
  <si>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</si>
  <si>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</si>
  <si>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</si>
  <si>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</si>
  <si>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</si>
  <si>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</si>
  <si>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</si>
  <si>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</si>
  <si>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</si>
  <si>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</si>
  <si>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</si>
  <si>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</si>
  <si>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</si>
  <si>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</si>
  <si>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</si>
  <si>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</si>
  <si>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</si>
  <si>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</si>
  <si>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</si>
  <si>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</si>
  <si>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</si>
  <si>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</si>
  <si>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</si>
  <si>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</si>
  <si>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</si>
  <si>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</si>
  <si>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</si>
  <si>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</si>
  <si>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</si>
  <si>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</si>
  <si>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</si>
  <si>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</si>
  <si>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</si>
  <si>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</si>
  <si>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</si>
  <si>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</si>
  <si>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>.72</t>
  </si>
  <si>
    <t>.73</t>
  </si>
  <si>
    <t>.74</t>
  </si>
  <si>
    <t>.75</t>
  </si>
  <si>
    <t>.76</t>
  </si>
  <si>
    <t>.77</t>
  </si>
  <si>
    <t>.78</t>
  </si>
  <si>
    <t>.79</t>
  </si>
  <si>
    <t>.80</t>
  </si>
  <si>
    <t>.81</t>
  </si>
  <si>
    <t>.82</t>
  </si>
  <si>
    <t>.83</t>
  </si>
  <si>
    <t>.84</t>
  </si>
  <si>
    <t>.85</t>
  </si>
  <si>
    <t>.86</t>
  </si>
  <si>
    <t>.87</t>
  </si>
  <si>
    <t>.88</t>
  </si>
  <si>
    <t>.89</t>
  </si>
  <si>
    <t>.90</t>
  </si>
  <si>
    <t>.91</t>
  </si>
  <si>
    <t>.92</t>
  </si>
  <si>
    <t>.93</t>
  </si>
  <si>
    <t>.94</t>
  </si>
  <si>
    <t>.95</t>
  </si>
  <si>
    <t>.96</t>
  </si>
  <si>
    <t>.97</t>
  </si>
  <si>
    <t>.98</t>
  </si>
  <si>
    <t>.99</t>
  </si>
  <si>
    <t>.100</t>
  </si>
  <si>
    <t>.101</t>
  </si>
  <si>
    <t>.102</t>
  </si>
  <si>
    <t>.103</t>
  </si>
  <si>
    <t>.104</t>
  </si>
  <si>
    <t>.105</t>
  </si>
  <si>
    <t>.106</t>
  </si>
  <si>
    <t>.107</t>
  </si>
  <si>
    <t>.108</t>
  </si>
  <si>
    <t>.109</t>
  </si>
  <si>
    <t>.110</t>
  </si>
  <si>
    <t>.111</t>
  </si>
  <si>
    <t>.112</t>
  </si>
  <si>
    <t>.113</t>
  </si>
  <si>
    <t>.114</t>
  </si>
  <si>
    <t>.115</t>
  </si>
  <si>
    <t>.116</t>
  </si>
  <si>
    <t>.117</t>
  </si>
  <si>
    <t>.118</t>
  </si>
  <si>
    <t>.119</t>
  </si>
  <si>
    <t>.120</t>
  </si>
  <si>
    <t>.121</t>
  </si>
  <si>
    <t>.122</t>
  </si>
  <si>
    <t>.123</t>
  </si>
  <si>
    <t>.124</t>
  </si>
  <si>
    <t>.125</t>
  </si>
  <si>
    <t>.126</t>
  </si>
  <si>
    <t>.127</t>
  </si>
  <si>
    <t>.128</t>
  </si>
  <si>
    <t>.129</t>
  </si>
  <si>
    <t>.130</t>
  </si>
  <si>
    <t>.131</t>
  </si>
  <si>
    <t>.132</t>
  </si>
  <si>
    <t>.133</t>
  </si>
  <si>
    <t>.134</t>
  </si>
  <si>
    <t>.135</t>
  </si>
  <si>
    <t>.136</t>
  </si>
  <si>
    <t>.137</t>
  </si>
  <si>
    <t>.138</t>
  </si>
  <si>
    <t xml:space="preserve">Стерильная вода для инокуляции B1015-2Sterile
inoculum water 
</t>
  </si>
  <si>
    <t>Вода для инокуляций с
плюрониками В1015-7 Inoculum water (with pluronic)</t>
  </si>
  <si>
    <t xml:space="preserve">Минеральное масло B1010-40          Mineral oil </t>
  </si>
  <si>
    <t>Раствор гидроксида натрия 0,05% B1015-3           0,05  N sodium hydroxide 30 ml (NaOH)</t>
  </si>
  <si>
    <t>Пептидазный реагент B1012-30B      Peptidase reagent 30 ml (PEP)</t>
  </si>
  <si>
    <t>Раствор хлорида железа B1010-48A       Ferric-III-Chloride 30 ml (TDA)</t>
  </si>
  <si>
    <t>Реагент Ковача B1010-41A       Kovac's reagent 30 ml  (IND)</t>
  </si>
  <si>
    <t>Раствор N-N диметил-альфа-нафтиламина B1010-45A       N-N-Dimethyl-Alpha-Naphthylamine 30 ml (NIT 2)</t>
  </si>
  <si>
    <t>Раствор сульфаниловой кислоты B1010-44A       Sulfanilic Acid 30 ml (NIT 1)</t>
  </si>
  <si>
    <t>Раствор калия гидрохлорида B1010-43A       Potassium Hydroxide 30 ml (VP 1)</t>
  </si>
  <si>
    <t>Раствор альфа-нафтола B1010-42A       Alpha-Naphthol 30 ml (VP 2)</t>
  </si>
  <si>
    <t xml:space="preserve">Панель для идентификации грам -микроорганизмов B1017-408      NEG BP COMBO 41 </t>
  </si>
  <si>
    <t xml:space="preserve">Панель для идентификации грам + микроорганизмов B1017-202 Pos Breakpoint Combo 20
</t>
  </si>
  <si>
    <t>ТОО "Кристалл АСТ"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</si>
  <si>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</si>
  <si>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</si>
  <si>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</si>
  <si>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</si>
  <si>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r>
      <t xml:space="preserve">Представляет собой гомогенный сыпучий желтый порошок. Эти среды используют для дифференциации </t>
    </r>
    <r>
      <rPr>
        <i/>
        <sz val="9"/>
        <color indexed="8"/>
        <rFont val="Times New Roman"/>
        <family val="1"/>
        <charset val="204"/>
      </rPr>
      <t>энтеробактерий</t>
    </r>
    <r>
      <rPr>
        <sz val="9"/>
        <color indexed="8"/>
        <rFont val="Times New Roman"/>
        <family val="1"/>
        <charset val="204"/>
      </rPr>
      <t xml:space="preserve">. Порошок в пластиковом флаконе </t>
    </r>
  </si>
  <si>
    <r>
      <t xml:space="preserve">Агар для бифидобактерий используется для культивирования и сохранения  </t>
    </r>
    <r>
      <rPr>
        <i/>
        <sz val="9"/>
        <rFont val="Times New Roman"/>
        <family val="1"/>
        <charset val="204"/>
      </rPr>
      <t>бифидобактерий</t>
    </r>
    <r>
      <rPr>
        <sz val="9"/>
        <rFont val="Times New Roman"/>
        <family val="1"/>
        <charset val="204"/>
      </rPr>
      <t xml:space="preserve">. Порошок 500г в пластиковом флаконе. </t>
    </r>
  </si>
  <si>
    <r>
      <t xml:space="preserve">Гентамицин, </t>
    </r>
    <r>
      <rPr>
        <b/>
        <sz val="9"/>
        <color indexed="8"/>
        <rFont val="Times New Roman"/>
        <family val="1"/>
        <charset val="204"/>
      </rPr>
      <t>10мкг</t>
    </r>
  </si>
  <si>
    <r>
      <t xml:space="preserve">Гентамицин, </t>
    </r>
    <r>
      <rPr>
        <b/>
        <sz val="9"/>
        <color indexed="8"/>
        <rFont val="Times New Roman"/>
        <family val="1"/>
        <charset val="204"/>
      </rPr>
      <t>120мкг</t>
    </r>
  </si>
  <si>
    <r>
      <t xml:space="preserve">Оксациллин, </t>
    </r>
    <r>
      <rPr>
        <b/>
        <sz val="9"/>
        <color indexed="8"/>
        <rFont val="Times New Roman"/>
        <family val="1"/>
        <charset val="204"/>
      </rPr>
      <t>1мкг</t>
    </r>
  </si>
  <si>
    <r>
      <t xml:space="preserve">Цефокситин, </t>
    </r>
    <r>
      <rPr>
        <b/>
        <sz val="9"/>
        <color indexed="8"/>
        <rFont val="Times New Roman"/>
        <family val="1"/>
        <charset val="204"/>
      </rPr>
      <t>30мкг</t>
    </r>
  </si>
  <si>
    <r>
      <t xml:space="preserve">Крафт бумага (в </t>
    </r>
    <r>
      <rPr>
        <sz val="9"/>
        <rFont val="Times New Roman"/>
        <family val="1"/>
        <charset val="204"/>
      </rPr>
      <t>упаковке-5кг)</t>
    </r>
  </si>
  <si>
    <t>Н.Павлова</t>
  </si>
  <si>
    <t>М.Абуова</t>
  </si>
  <si>
    <t>Начальник отдела гос.закупок</t>
  </si>
  <si>
    <t>Ж.Кыстаубаева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</si>
  <si>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</si>
  <si>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</si>
  <si>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</si>
  <si>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 Астана</t>
  </si>
  <si>
    <t>04.02.2019г.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</si>
  <si>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</si>
  <si>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</si>
  <si>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 соответствие квалификационным требованиям.</t>
  </si>
  <si>
    <t xml:space="preserve"> по лотам № 93-96, 105-109 с ТОО "Кристалл АСТ", г.Астана, пер.Шынтас, 2/1, на общую сумму 592 907 тенге</t>
  </si>
  <si>
    <t>ТОО "БионМедСервис"</t>
  </si>
  <si>
    <t>ТОО "МИТ"</t>
  </si>
  <si>
    <t>2.</t>
  </si>
  <si>
    <t>3.</t>
  </si>
  <si>
    <t>4.</t>
  </si>
  <si>
    <t xml:space="preserve">5. </t>
  </si>
  <si>
    <t xml:space="preserve"> по лотам № 1-18, 21-56, 58-79, 81-88, 91,97-99, 101,104, 111 с ТОО "БионМедСервис", г.Караганда, пр.Строителей, стр.6, на общую сумму 6 695 953,50 тенге</t>
  </si>
  <si>
    <t xml:space="preserve"> по лотам № 126-138 с ТОО "Медико-Инновационные Технологии", г.Алматы, ул.Наурызбай батыра, на общую сумму 3 274 830 тенге</t>
  </si>
  <si>
    <t>по лотам №19,20,57,80,89,90,92,100,102,103,110,112-125 признать несостоявшимся</t>
  </si>
  <si>
    <t>Заведующая БАК</t>
  </si>
  <si>
    <t>Н.Калина</t>
  </si>
</sst>
</file>

<file path=xl/styles.xml><?xml version="1.0" encoding="utf-8"?>
<styleSheet xmlns="http://schemas.openxmlformats.org/spreadsheetml/2006/main">
  <numFmts count="1">
    <numFmt numFmtId="164" formatCode="_-* #,##0.00_р_._-;\-* #,##0.00_р_._-;_-* \-??_р_._-;_-@_-"/>
  </numFmts>
  <fonts count="32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6" fillId="0" borderId="0" applyNumberFormat="0" applyFill="0" applyBorder="0" applyProtection="0"/>
    <xf numFmtId="2" fontId="6" fillId="0" borderId="0" applyFill="0" applyProtection="0"/>
    <xf numFmtId="0" fontId="1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4" fillId="0" borderId="0"/>
    <xf numFmtId="0" fontId="5" fillId="0" borderId="0"/>
    <xf numFmtId="0" fontId="11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6" fillId="0" borderId="0"/>
    <xf numFmtId="0" fontId="3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164" fontId="6" fillId="0" borderId="0" applyFill="0" applyBorder="0" applyProtection="0"/>
    <xf numFmtId="0" fontId="6" fillId="0" borderId="0" applyFill="0" applyBorder="0" applyProtection="0"/>
  </cellStyleXfs>
  <cellXfs count="122">
    <xf numFmtId="0" fontId="0" fillId="0" borderId="0" xfId="0"/>
    <xf numFmtId="0" fontId="0" fillId="0" borderId="0" xfId="0" applyFill="1"/>
    <xf numFmtId="0" fontId="12" fillId="0" borderId="0" xfId="0" applyFont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8" fillId="2" borderId="0" xfId="0" applyFont="1" applyFill="1" applyAlignment="1">
      <alignment vertical="center" wrapText="1"/>
    </xf>
    <xf numFmtId="0" fontId="0" fillId="2" borderId="0" xfId="0" applyFill="1"/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7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0" fillId="0" borderId="0" xfId="0" applyFill="1" applyBorder="1"/>
    <xf numFmtId="2" fontId="10" fillId="2" borderId="0" xfId="0" applyNumberFormat="1" applyFont="1" applyFill="1" applyBorder="1" applyAlignment="1">
      <alignment horizontal="center" vertical="top"/>
    </xf>
    <xf numFmtId="2" fontId="10" fillId="0" borderId="0" xfId="45" applyNumberFormat="1" applyFont="1" applyFill="1" applyBorder="1" applyAlignment="1" applyProtection="1">
      <alignment horizontal="center" vertical="top"/>
    </xf>
    <xf numFmtId="2" fontId="7" fillId="0" borderId="0" xfId="45" applyNumberFormat="1" applyFont="1" applyFill="1" applyBorder="1" applyAlignment="1" applyProtection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2" fontId="7" fillId="2" borderId="0" xfId="0" applyNumberFormat="1" applyFont="1" applyFill="1" applyBorder="1" applyAlignment="1">
      <alignment horizontal="center" vertical="top"/>
    </xf>
    <xf numFmtId="2" fontId="10" fillId="2" borderId="0" xfId="45" applyNumberFormat="1" applyFont="1" applyFill="1" applyBorder="1" applyAlignment="1" applyProtection="1">
      <alignment horizontal="center" vertical="top"/>
    </xf>
    <xf numFmtId="2" fontId="13" fillId="0" borderId="0" xfId="0" applyNumberFormat="1" applyFont="1" applyBorder="1" applyAlignment="1">
      <alignment horizontal="center" vertical="top"/>
    </xf>
    <xf numFmtId="2" fontId="13" fillId="2" borderId="0" xfId="0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 wrapText="1"/>
    </xf>
    <xf numFmtId="3" fontId="0" fillId="0" borderId="0" xfId="0" applyNumberFormat="1" applyFill="1" applyBorder="1"/>
    <xf numFmtId="3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3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center" vertical="top"/>
    </xf>
    <xf numFmtId="3" fontId="20" fillId="0" borderId="1" xfId="0" applyNumberFormat="1" applyFont="1" applyFill="1" applyBorder="1" applyAlignment="1">
      <alignment horizontal="center" vertical="top"/>
    </xf>
    <xf numFmtId="0" fontId="20" fillId="0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vertical="top" wrapText="1"/>
    </xf>
    <xf numFmtId="0" fontId="20" fillId="2" borderId="1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/>
    </xf>
    <xf numFmtId="0" fontId="20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top" wrapText="1"/>
    </xf>
    <xf numFmtId="1" fontId="22" fillId="2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/>
    </xf>
    <xf numFmtId="0" fontId="20" fillId="2" borderId="6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0" fillId="2" borderId="3" xfId="0" applyFont="1" applyFill="1" applyBorder="1" applyAlignment="1">
      <alignment vertical="top" wrapText="1"/>
    </xf>
    <xf numFmtId="0" fontId="20" fillId="2" borderId="3" xfId="0" applyFont="1" applyFill="1" applyBorder="1" applyAlignment="1">
      <alignment horizontal="center" vertical="top"/>
    </xf>
    <xf numFmtId="0" fontId="20" fillId="2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0" fontId="20" fillId="0" borderId="3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top"/>
    </xf>
    <xf numFmtId="0" fontId="22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justify" vertical="top"/>
    </xf>
    <xf numFmtId="0" fontId="22" fillId="0" borderId="1" xfId="0" applyFont="1" applyFill="1" applyBorder="1" applyAlignment="1">
      <alignment vertical="top" wrapText="1"/>
    </xf>
    <xf numFmtId="4" fontId="22" fillId="2" borderId="1" xfId="0" applyNumberFormat="1" applyFont="1" applyFill="1" applyBorder="1" applyAlignment="1">
      <alignment horizontal="center" vertical="top" wrapText="1"/>
    </xf>
    <xf numFmtId="2" fontId="20" fillId="0" borderId="5" xfId="0" applyNumberFormat="1" applyFont="1" applyFill="1" applyBorder="1" applyAlignment="1">
      <alignment horizontal="center" vertical="top"/>
    </xf>
    <xf numFmtId="0" fontId="22" fillId="0" borderId="1" xfId="40" applyFont="1" applyBorder="1" applyAlignment="1">
      <alignment vertical="top" wrapText="1"/>
    </xf>
    <xf numFmtId="0" fontId="22" fillId="0" borderId="1" xfId="41" applyFont="1" applyBorder="1" applyAlignment="1">
      <alignment vertical="top" wrapText="1"/>
    </xf>
    <xf numFmtId="0" fontId="22" fillId="0" borderId="1" xfId="42" applyFont="1" applyBorder="1" applyAlignment="1">
      <alignment vertical="top" wrapText="1"/>
    </xf>
    <xf numFmtId="0" fontId="22" fillId="0" borderId="1" xfId="5" applyFont="1" applyBorder="1" applyAlignment="1">
      <alignment vertical="top" wrapText="1"/>
    </xf>
    <xf numFmtId="0" fontId="22" fillId="0" borderId="1" xfId="6" applyFont="1" applyBorder="1" applyAlignment="1">
      <alignment vertical="top" wrapText="1"/>
    </xf>
    <xf numFmtId="0" fontId="22" fillId="0" borderId="1" xfId="7" applyFont="1" applyBorder="1" applyAlignment="1">
      <alignment vertical="top" wrapText="1"/>
    </xf>
    <xf numFmtId="0" fontId="22" fillId="0" borderId="1" xfId="8" applyFont="1" applyBorder="1" applyAlignment="1">
      <alignment vertical="top" wrapText="1"/>
    </xf>
    <xf numFmtId="0" fontId="22" fillId="0" borderId="1" xfId="9" applyFont="1" applyBorder="1" applyAlignment="1">
      <alignment vertical="top" wrapText="1"/>
    </xf>
    <xf numFmtId="0" fontId="22" fillId="0" borderId="1" xfId="10" applyFont="1" applyBorder="1" applyAlignment="1">
      <alignment vertical="top" wrapText="1"/>
    </xf>
    <xf numFmtId="0" fontId="22" fillId="0" borderId="1" xfId="11" applyFont="1" applyBorder="1" applyAlignment="1">
      <alignment vertical="top" wrapText="1"/>
    </xf>
    <xf numFmtId="0" fontId="22" fillId="0" borderId="1" xfId="27" applyFont="1" applyBorder="1" applyAlignment="1">
      <alignment vertical="top" wrapText="1"/>
    </xf>
    <xf numFmtId="0" fontId="17" fillId="0" borderId="1" xfId="0" applyFont="1" applyFill="1" applyBorder="1" applyAlignment="1">
      <alignment horizontal="center" vertical="center" wrapText="1"/>
    </xf>
    <xf numFmtId="2" fontId="18" fillId="0" borderId="1" xfId="17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0" fillId="2" borderId="1" xfId="0" applyFont="1" applyFill="1" applyBorder="1" applyAlignment="1">
      <alignment horizontal="justify" vertical="top"/>
    </xf>
    <xf numFmtId="0" fontId="20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15" fillId="0" borderId="0" xfId="0" applyFont="1" applyFill="1"/>
    <xf numFmtId="0" fontId="9" fillId="0" borderId="0" xfId="0" applyFont="1" applyAlignment="1">
      <alignment wrapText="1"/>
    </xf>
    <xf numFmtId="0" fontId="14" fillId="0" borderId="0" xfId="0" applyFont="1" applyFill="1" applyAlignment="1"/>
    <xf numFmtId="0" fontId="13" fillId="0" borderId="0" xfId="0" applyFont="1" applyFill="1" applyBorder="1" applyAlignment="1">
      <alignment horizontal="center" vertical="top"/>
    </xf>
    <xf numFmtId="3" fontId="0" fillId="0" borderId="0" xfId="0" applyNumberFormat="1" applyFill="1"/>
    <xf numFmtId="4" fontId="0" fillId="0" borderId="0" xfId="0" applyNumberFormat="1" applyFill="1"/>
    <xf numFmtId="0" fontId="14" fillId="0" borderId="0" xfId="0" applyFont="1"/>
    <xf numFmtId="2" fontId="26" fillId="0" borderId="0" xfId="17" applyNumberFormat="1" applyFont="1" applyFill="1" applyBorder="1" applyAlignment="1">
      <alignment vertical="center" wrapText="1"/>
    </xf>
    <xf numFmtId="4" fontId="26" fillId="0" borderId="0" xfId="17" applyNumberFormat="1" applyFont="1" applyFill="1" applyBorder="1" applyAlignment="1">
      <alignment vertical="center" wrapText="1"/>
    </xf>
    <xf numFmtId="0" fontId="27" fillId="0" borderId="0" xfId="0" applyFont="1" applyFill="1"/>
    <xf numFmtId="0" fontId="8" fillId="2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Alignment="1">
      <alignment horizontal="center" vertical="top"/>
    </xf>
    <xf numFmtId="0" fontId="0" fillId="0" borderId="0" xfId="0" applyAlignment="1"/>
    <xf numFmtId="0" fontId="29" fillId="0" borderId="0" xfId="0" applyFont="1" applyFill="1" applyAlignment="1">
      <alignment horizontal="left" wrapText="1"/>
    </xf>
    <xf numFmtId="0" fontId="29" fillId="0" borderId="0" xfId="0" applyFont="1" applyFill="1"/>
    <xf numFmtId="0" fontId="29" fillId="0" borderId="0" xfId="0" applyFont="1"/>
    <xf numFmtId="0" fontId="30" fillId="0" borderId="0" xfId="0" applyFont="1"/>
    <xf numFmtId="0" fontId="29" fillId="0" borderId="0" xfId="0" applyFont="1" applyFill="1" applyAlignment="1">
      <alignment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top"/>
    </xf>
    <xf numFmtId="0" fontId="31" fillId="0" borderId="0" xfId="0" applyFont="1"/>
    <xf numFmtId="4" fontId="31" fillId="0" borderId="0" xfId="0" applyNumberFormat="1" applyFont="1"/>
    <xf numFmtId="0" fontId="8" fillId="2" borderId="0" xfId="0" applyFont="1" applyFill="1" applyBorder="1" applyAlignment="1" applyProtection="1">
      <alignment horizontal="left" vertical="center" wrapText="1"/>
    </xf>
    <xf numFmtId="0" fontId="29" fillId="0" borderId="0" xfId="0" applyFont="1" applyFill="1" applyAlignment="1">
      <alignment horizontal="left" wrapText="1"/>
    </xf>
    <xf numFmtId="0" fontId="9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/>
    </xf>
    <xf numFmtId="0" fontId="20" fillId="2" borderId="2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</cellXfs>
  <cellStyles count="47">
    <cellStyle name="Default 1" xfId="1"/>
    <cellStyle name="Excel Built-in Normal" xfId="2"/>
    <cellStyle name="Normalny_Arkusz1" xfId="3"/>
    <cellStyle name="Standard_Tabelle1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2"/>
    <cellStyle name="Обычный 17 2" xfId="13"/>
    <cellStyle name="Обычный 18" xfId="14"/>
    <cellStyle name="Обычный 19" xfId="15"/>
    <cellStyle name="Обычный 19 2" xfId="16"/>
    <cellStyle name="Обычный 2" xfId="17"/>
    <cellStyle name="Обычный 2 3" xfId="18"/>
    <cellStyle name="Обычный 2 5" xfId="19"/>
    <cellStyle name="Обычный 20" xfId="20"/>
    <cellStyle name="Обычный 21" xfId="21"/>
    <cellStyle name="Обычный 21 2" xfId="22"/>
    <cellStyle name="Обычный 22" xfId="23"/>
    <cellStyle name="Обычный 22 2" xfId="24"/>
    <cellStyle name="Обычный 23" xfId="25"/>
    <cellStyle name="Обычный 23 2" xfId="26"/>
    <cellStyle name="Обычный 24" xfId="27"/>
    <cellStyle name="Обычный 24 2" xfId="28"/>
    <cellStyle name="Обычный 25" xfId="29"/>
    <cellStyle name="Обычный 25 2" xfId="30"/>
    <cellStyle name="Обычный 26" xfId="31"/>
    <cellStyle name="Обычный 29" xfId="32"/>
    <cellStyle name="Обычный 3" xfId="33"/>
    <cellStyle name="Обычный 30" xfId="34"/>
    <cellStyle name="Обычный 33" xfId="35"/>
    <cellStyle name="Обычный 34" xfId="36"/>
    <cellStyle name="Обычный 4" xfId="37"/>
    <cellStyle name="Обычный 5" xfId="38"/>
    <cellStyle name="Обычный 6" xfId="39"/>
    <cellStyle name="Обычный 7" xfId="40"/>
    <cellStyle name="Обычный 8" xfId="41"/>
    <cellStyle name="Обычный 9" xfId="42"/>
    <cellStyle name="Обычный 9 2" xfId="43"/>
    <cellStyle name="Стиль 1" xfId="44"/>
    <cellStyle name="Финансовый" xfId="45" builtinId="3"/>
    <cellStyle name="Финансовый 2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151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362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8"/>
  <sheetViews>
    <sheetView tabSelected="1" topLeftCell="C143" workbookViewId="0">
      <selection activeCell="N138" sqref="N138:N150"/>
    </sheetView>
  </sheetViews>
  <sheetFormatPr defaultRowHeight="15"/>
  <cols>
    <col min="1" max="1" width="5.140625" style="8" customWidth="1"/>
    <col min="2" max="2" width="26.7109375" style="4" customWidth="1"/>
    <col min="3" max="3" width="46.28515625" style="4" customWidth="1"/>
    <col min="4" max="4" width="13.5703125" style="8" customWidth="1"/>
    <col min="5" max="5" width="11.140625" style="11" customWidth="1"/>
    <col min="6" max="6" width="12.42578125" style="24" customWidth="1"/>
    <col min="7" max="7" width="18.85546875" style="24" customWidth="1"/>
    <col min="8" max="8" width="19.42578125" style="13" hidden="1" customWidth="1"/>
    <col min="9" max="9" width="10.7109375" style="1" customWidth="1"/>
    <col min="10" max="10" width="12.42578125" style="1" customWidth="1"/>
    <col min="11" max="11" width="9.28515625" style="1" customWidth="1"/>
    <col min="12" max="12" width="12.28515625" style="1" customWidth="1"/>
    <col min="13" max="13" width="10.5703125" style="1" customWidth="1"/>
    <col min="14" max="14" width="12.85546875" style="1" customWidth="1"/>
    <col min="15" max="16384" width="9.140625" style="1"/>
  </cols>
  <sheetData>
    <row r="1" spans="1:24" customFormat="1">
      <c r="A1" s="27"/>
      <c r="B1" s="28"/>
      <c r="C1" s="28"/>
      <c r="D1" s="27"/>
      <c r="E1" s="27"/>
      <c r="F1" s="29" t="s">
        <v>385</v>
      </c>
      <c r="G1" s="30"/>
      <c r="H1" s="30"/>
      <c r="I1" s="1"/>
      <c r="J1" s="1"/>
      <c r="K1" s="1"/>
      <c r="L1" s="1"/>
      <c r="M1" s="31"/>
    </row>
    <row r="2" spans="1:24" customFormat="1">
      <c r="A2" s="27"/>
      <c r="B2" s="28"/>
      <c r="C2" s="28"/>
      <c r="D2" s="27"/>
      <c r="E2" s="27"/>
      <c r="F2" s="29" t="s">
        <v>386</v>
      </c>
      <c r="G2" s="30"/>
      <c r="H2" s="30"/>
      <c r="I2" s="1"/>
      <c r="J2" s="1"/>
      <c r="K2" s="1"/>
      <c r="L2" s="1"/>
      <c r="M2" s="31"/>
    </row>
    <row r="3" spans="1:24" customFormat="1">
      <c r="A3" s="27"/>
      <c r="B3" s="28"/>
      <c r="C3" s="28"/>
      <c r="D3" s="27"/>
      <c r="E3" s="27"/>
      <c r="F3" s="29" t="s">
        <v>387</v>
      </c>
      <c r="G3" s="30"/>
      <c r="H3" s="30"/>
      <c r="I3" s="1"/>
      <c r="J3" s="1"/>
      <c r="K3" s="1"/>
      <c r="L3" s="1"/>
      <c r="M3" s="31"/>
    </row>
    <row r="4" spans="1:24" customFormat="1">
      <c r="A4" s="27"/>
      <c r="B4" s="28"/>
      <c r="C4" s="28"/>
      <c r="D4" s="27"/>
      <c r="E4" s="27"/>
      <c r="F4" s="29" t="s">
        <v>388</v>
      </c>
      <c r="G4" s="30"/>
      <c r="H4" s="30"/>
      <c r="I4" s="1"/>
      <c r="J4" s="1"/>
      <c r="K4" s="1"/>
      <c r="L4" s="1"/>
      <c r="M4" s="31"/>
    </row>
    <row r="6" spans="1:24" customFormat="1">
      <c r="A6" s="27"/>
      <c r="B6" s="28"/>
      <c r="C6" s="28"/>
      <c r="D6" s="27"/>
      <c r="E6" s="27"/>
      <c r="F6" s="27"/>
    </row>
    <row r="7" spans="1:24" customFormat="1" ht="15.75" customHeight="1">
      <c r="A7" s="27"/>
      <c r="B7" s="28"/>
      <c r="C7" s="113" t="s">
        <v>400</v>
      </c>
      <c r="D7" s="113"/>
      <c r="E7" s="113"/>
      <c r="F7" s="113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8" spans="1:24" customFormat="1" ht="15.75" customHeight="1">
      <c r="A8" s="27"/>
      <c r="B8" s="28"/>
      <c r="C8" s="113" t="s">
        <v>401</v>
      </c>
      <c r="D8" s="113"/>
      <c r="E8" s="113"/>
      <c r="F8" s="113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1:24" customFormat="1">
      <c r="A9" s="27"/>
      <c r="B9" s="28"/>
      <c r="C9" s="114" t="s">
        <v>402</v>
      </c>
      <c r="D9" s="114"/>
      <c r="E9" s="114"/>
      <c r="F9" s="114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</row>
    <row r="10" spans="1:24" customFormat="1">
      <c r="A10" s="27"/>
      <c r="B10" s="28"/>
      <c r="C10" s="28"/>
      <c r="D10" s="27"/>
      <c r="E10" s="27"/>
      <c r="F10" s="27"/>
      <c r="G10" s="27"/>
      <c r="H10" s="92"/>
      <c r="I10" s="27"/>
      <c r="J10" s="27"/>
      <c r="K10" s="27"/>
      <c r="L10" s="27"/>
      <c r="M10" s="93"/>
      <c r="N10" s="94"/>
    </row>
    <row r="11" spans="1:24" customFormat="1">
      <c r="A11" s="27"/>
      <c r="B11" s="95" t="s">
        <v>403</v>
      </c>
      <c r="E11" s="95"/>
      <c r="F11" s="96"/>
      <c r="G11" s="97"/>
      <c r="H11" s="95"/>
      <c r="I11" s="95" t="s">
        <v>404</v>
      </c>
      <c r="J11" s="95"/>
      <c r="K11" s="95"/>
      <c r="L11" s="95"/>
      <c r="N11" s="1"/>
    </row>
    <row r="12" spans="1:24" s="85" customFormat="1" ht="55.5" customHeight="1">
      <c r="A12" s="82" t="s">
        <v>222</v>
      </c>
      <c r="B12" s="83" t="s">
        <v>221</v>
      </c>
      <c r="C12" s="83" t="s">
        <v>223</v>
      </c>
      <c r="D12" s="82" t="s">
        <v>163</v>
      </c>
      <c r="E12" s="84" t="s">
        <v>54</v>
      </c>
      <c r="F12" s="32" t="s">
        <v>224</v>
      </c>
      <c r="G12" s="32" t="s">
        <v>225</v>
      </c>
      <c r="H12" s="32" t="s">
        <v>225</v>
      </c>
      <c r="I12" s="32" t="s">
        <v>384</v>
      </c>
      <c r="J12" s="32" t="s">
        <v>409</v>
      </c>
      <c r="K12" s="32" t="s">
        <v>410</v>
      </c>
      <c r="L12" s="107"/>
    </row>
    <row r="13" spans="1:24" ht="51" customHeight="1">
      <c r="A13" s="33" t="s">
        <v>233</v>
      </c>
      <c r="B13" s="34" t="s">
        <v>131</v>
      </c>
      <c r="C13" s="34" t="s">
        <v>130</v>
      </c>
      <c r="D13" s="33" t="s">
        <v>1</v>
      </c>
      <c r="E13" s="35">
        <v>8500</v>
      </c>
      <c r="F13" s="36">
        <v>1</v>
      </c>
      <c r="G13" s="36">
        <f>F13*E13</f>
        <v>8500</v>
      </c>
      <c r="H13" s="70">
        <v>0.7</v>
      </c>
      <c r="I13" s="62"/>
      <c r="J13" s="35">
        <v>7700</v>
      </c>
      <c r="K13" s="35"/>
      <c r="L13" s="108">
        <f t="shared" ref="L13:L30" si="0">J13*F13</f>
        <v>7700</v>
      </c>
    </row>
    <row r="14" spans="1:24" ht="28.5" customHeight="1">
      <c r="A14" s="33" t="s">
        <v>234</v>
      </c>
      <c r="B14" s="34" t="s">
        <v>2</v>
      </c>
      <c r="C14" s="34" t="s">
        <v>3</v>
      </c>
      <c r="D14" s="33" t="s">
        <v>1</v>
      </c>
      <c r="E14" s="35">
        <v>42400</v>
      </c>
      <c r="F14" s="36">
        <v>70</v>
      </c>
      <c r="G14" s="36">
        <f>F14*E14</f>
        <v>2968000</v>
      </c>
      <c r="H14" s="70">
        <v>0.7</v>
      </c>
      <c r="I14" s="62"/>
      <c r="J14" s="62">
        <v>32830</v>
      </c>
      <c r="K14" s="62"/>
      <c r="L14" s="108">
        <f t="shared" si="0"/>
        <v>2298100</v>
      </c>
    </row>
    <row r="15" spans="1:24" ht="39" customHeight="1">
      <c r="A15" s="33" t="s">
        <v>235</v>
      </c>
      <c r="B15" s="34" t="s">
        <v>82</v>
      </c>
      <c r="C15" s="34" t="s">
        <v>83</v>
      </c>
      <c r="D15" s="33" t="s">
        <v>1</v>
      </c>
      <c r="E15" s="35">
        <v>5760</v>
      </c>
      <c r="F15" s="36">
        <v>7</v>
      </c>
      <c r="G15" s="36">
        <f>F15*E15</f>
        <v>40320</v>
      </c>
      <c r="H15" s="70">
        <v>0.7</v>
      </c>
      <c r="I15" s="62"/>
      <c r="J15" s="62">
        <v>3260</v>
      </c>
      <c r="K15" s="62"/>
      <c r="L15" s="108">
        <f t="shared" si="0"/>
        <v>22820</v>
      </c>
    </row>
    <row r="16" spans="1:24" ht="40.5" customHeight="1">
      <c r="A16" s="33" t="s">
        <v>236</v>
      </c>
      <c r="B16" s="37" t="s">
        <v>35</v>
      </c>
      <c r="C16" s="37" t="s">
        <v>157</v>
      </c>
      <c r="D16" s="33" t="s">
        <v>1</v>
      </c>
      <c r="E16" s="38">
        <v>18750</v>
      </c>
      <c r="F16" s="36">
        <v>4</v>
      </c>
      <c r="G16" s="36">
        <f>F16*E16</f>
        <v>75000</v>
      </c>
      <c r="H16" s="70">
        <v>0.7</v>
      </c>
      <c r="I16" s="62"/>
      <c r="J16" s="62">
        <v>17500</v>
      </c>
      <c r="K16" s="62"/>
      <c r="L16" s="108">
        <f t="shared" si="0"/>
        <v>70000</v>
      </c>
    </row>
    <row r="17" spans="1:12" ht="26.25" customHeight="1">
      <c r="A17" s="33" t="s">
        <v>237</v>
      </c>
      <c r="B17" s="34" t="s">
        <v>4</v>
      </c>
      <c r="C17" s="34" t="s">
        <v>193</v>
      </c>
      <c r="D17" s="33" t="s">
        <v>192</v>
      </c>
      <c r="E17" s="35" t="s">
        <v>213</v>
      </c>
      <c r="F17" s="36">
        <v>11</v>
      </c>
      <c r="G17" s="36">
        <f>F17*25200</f>
        <v>277200</v>
      </c>
      <c r="H17" s="70">
        <v>0.7</v>
      </c>
      <c r="I17" s="62"/>
      <c r="J17" s="62">
        <v>23850</v>
      </c>
      <c r="K17" s="62"/>
      <c r="L17" s="108">
        <f t="shared" si="0"/>
        <v>262350</v>
      </c>
    </row>
    <row r="18" spans="1:12" ht="51" customHeight="1">
      <c r="A18" s="33" t="s">
        <v>238</v>
      </c>
      <c r="B18" s="39" t="s">
        <v>132</v>
      </c>
      <c r="C18" s="40" t="s">
        <v>172</v>
      </c>
      <c r="D18" s="41" t="s">
        <v>194</v>
      </c>
      <c r="E18" s="42" t="s">
        <v>206</v>
      </c>
      <c r="F18" s="36">
        <v>3</v>
      </c>
      <c r="G18" s="36">
        <f>F18*16000</f>
        <v>48000</v>
      </c>
      <c r="H18" s="70">
        <v>0.7</v>
      </c>
      <c r="I18" s="62"/>
      <c r="J18" s="62">
        <v>13100</v>
      </c>
      <c r="K18" s="62"/>
      <c r="L18" s="108">
        <f t="shared" si="0"/>
        <v>39300</v>
      </c>
    </row>
    <row r="19" spans="1:12" ht="26.25" customHeight="1">
      <c r="A19" s="33" t="s">
        <v>239</v>
      </c>
      <c r="B19" s="39" t="s">
        <v>6</v>
      </c>
      <c r="C19" s="39" t="s">
        <v>195</v>
      </c>
      <c r="D19" s="43" t="s">
        <v>192</v>
      </c>
      <c r="E19" s="35" t="s">
        <v>205</v>
      </c>
      <c r="F19" s="36">
        <v>14</v>
      </c>
      <c r="G19" s="36">
        <f>F19*35840</f>
        <v>501760</v>
      </c>
      <c r="H19" s="70">
        <v>0.7</v>
      </c>
      <c r="I19" s="62"/>
      <c r="J19" s="62">
        <v>29570</v>
      </c>
      <c r="K19" s="62"/>
      <c r="L19" s="108">
        <f t="shared" si="0"/>
        <v>413980</v>
      </c>
    </row>
    <row r="20" spans="1:12" ht="40.5" customHeight="1">
      <c r="A20" s="33" t="s">
        <v>240</v>
      </c>
      <c r="B20" s="39" t="s">
        <v>7</v>
      </c>
      <c r="C20" s="39" t="s">
        <v>72</v>
      </c>
      <c r="D20" s="43" t="s">
        <v>40</v>
      </c>
      <c r="E20" s="35" t="s">
        <v>214</v>
      </c>
      <c r="F20" s="36">
        <v>4</v>
      </c>
      <c r="G20" s="36">
        <f>F20*59300</f>
        <v>237200</v>
      </c>
      <c r="H20" s="70">
        <v>0.7</v>
      </c>
      <c r="I20" s="62"/>
      <c r="J20" s="62">
        <v>58674</v>
      </c>
      <c r="K20" s="62"/>
      <c r="L20" s="108">
        <f t="shared" si="0"/>
        <v>234696</v>
      </c>
    </row>
    <row r="21" spans="1:12" ht="27.75" customHeight="1">
      <c r="A21" s="33" t="s">
        <v>241</v>
      </c>
      <c r="B21" s="44" t="s">
        <v>69</v>
      </c>
      <c r="C21" s="44" t="s">
        <v>73</v>
      </c>
      <c r="D21" s="45" t="s">
        <v>173</v>
      </c>
      <c r="E21" s="46" t="s">
        <v>204</v>
      </c>
      <c r="F21" s="36">
        <v>1</v>
      </c>
      <c r="G21" s="36">
        <f>F21*57600</f>
        <v>57600</v>
      </c>
      <c r="H21" s="70">
        <v>0.7</v>
      </c>
      <c r="I21" s="62"/>
      <c r="J21" s="62">
        <v>47390</v>
      </c>
      <c r="K21" s="62"/>
      <c r="L21" s="108">
        <f t="shared" si="0"/>
        <v>47390</v>
      </c>
    </row>
    <row r="22" spans="1:12" ht="37.5" customHeight="1">
      <c r="A22" s="33" t="s">
        <v>242</v>
      </c>
      <c r="B22" s="44" t="s">
        <v>133</v>
      </c>
      <c r="C22" s="44" t="s">
        <v>68</v>
      </c>
      <c r="D22" s="43" t="s">
        <v>192</v>
      </c>
      <c r="E22" s="46" t="s">
        <v>203</v>
      </c>
      <c r="F22" s="36">
        <v>7</v>
      </c>
      <c r="G22" s="36">
        <f>F22*51200</f>
        <v>358400</v>
      </c>
      <c r="H22" s="70">
        <v>0.7</v>
      </c>
      <c r="I22" s="62"/>
      <c r="J22" s="62">
        <v>42405</v>
      </c>
      <c r="K22" s="62"/>
      <c r="L22" s="108">
        <f t="shared" si="0"/>
        <v>296835</v>
      </c>
    </row>
    <row r="23" spans="1:12" ht="25.5" customHeight="1">
      <c r="A23" s="33" t="s">
        <v>243</v>
      </c>
      <c r="B23" s="44" t="s">
        <v>182</v>
      </c>
      <c r="C23" s="39" t="s">
        <v>183</v>
      </c>
      <c r="D23" s="43" t="s">
        <v>192</v>
      </c>
      <c r="E23" s="46" t="s">
        <v>202</v>
      </c>
      <c r="F23" s="36">
        <v>1</v>
      </c>
      <c r="G23" s="36">
        <f>F23*50000</f>
        <v>50000</v>
      </c>
      <c r="H23" s="70">
        <v>0.7</v>
      </c>
      <c r="I23" s="62"/>
      <c r="J23" s="62">
        <v>41275</v>
      </c>
      <c r="K23" s="62"/>
      <c r="L23" s="108">
        <f t="shared" si="0"/>
        <v>41275</v>
      </c>
    </row>
    <row r="24" spans="1:12" ht="39" customHeight="1">
      <c r="A24" s="33" t="s">
        <v>244</v>
      </c>
      <c r="B24" s="39" t="s">
        <v>8</v>
      </c>
      <c r="C24" s="39" t="s">
        <v>74</v>
      </c>
      <c r="D24" s="43" t="s">
        <v>40</v>
      </c>
      <c r="E24" s="35" t="s">
        <v>201</v>
      </c>
      <c r="F24" s="47">
        <v>0.25</v>
      </c>
      <c r="G24" s="36">
        <f>F24*42500</f>
        <v>10625</v>
      </c>
      <c r="H24" s="70">
        <v>0.7</v>
      </c>
      <c r="I24" s="62"/>
      <c r="J24" s="62">
        <v>33390</v>
      </c>
      <c r="K24" s="62"/>
      <c r="L24" s="108">
        <f t="shared" si="0"/>
        <v>8347.5</v>
      </c>
    </row>
    <row r="25" spans="1:12" ht="39" customHeight="1">
      <c r="A25" s="33" t="s">
        <v>245</v>
      </c>
      <c r="B25" s="39" t="s">
        <v>52</v>
      </c>
      <c r="C25" s="39" t="s">
        <v>75</v>
      </c>
      <c r="D25" s="43" t="s">
        <v>40</v>
      </c>
      <c r="E25" s="35" t="s">
        <v>200</v>
      </c>
      <c r="F25" s="36">
        <v>3</v>
      </c>
      <c r="G25" s="36">
        <f>F25*31000</f>
        <v>93000</v>
      </c>
      <c r="H25" s="70">
        <v>0.7</v>
      </c>
      <c r="I25" s="62"/>
      <c r="J25" s="62">
        <v>20812</v>
      </c>
      <c r="K25" s="62"/>
      <c r="L25" s="108">
        <f t="shared" si="0"/>
        <v>62436</v>
      </c>
    </row>
    <row r="26" spans="1:12" ht="28.5" customHeight="1">
      <c r="A26" s="33" t="s">
        <v>246</v>
      </c>
      <c r="B26" s="39" t="s">
        <v>9</v>
      </c>
      <c r="C26" s="39" t="s">
        <v>76</v>
      </c>
      <c r="D26" s="43" t="s">
        <v>40</v>
      </c>
      <c r="E26" s="35" t="s">
        <v>199</v>
      </c>
      <c r="F26" s="36">
        <v>7</v>
      </c>
      <c r="G26" s="36">
        <f>F26*35140</f>
        <v>245980</v>
      </c>
      <c r="H26" s="70">
        <v>0.7</v>
      </c>
      <c r="I26" s="62"/>
      <c r="J26" s="62">
        <v>23625</v>
      </c>
      <c r="K26" s="62"/>
      <c r="L26" s="108">
        <f t="shared" si="0"/>
        <v>165375</v>
      </c>
    </row>
    <row r="27" spans="1:12" ht="36">
      <c r="A27" s="33" t="s">
        <v>247</v>
      </c>
      <c r="B27" s="39" t="s">
        <v>10</v>
      </c>
      <c r="C27" s="39" t="s">
        <v>389</v>
      </c>
      <c r="D27" s="43" t="s">
        <v>40</v>
      </c>
      <c r="E27" s="35" t="s">
        <v>198</v>
      </c>
      <c r="F27" s="36">
        <v>1</v>
      </c>
      <c r="G27" s="36">
        <f>F27*45500</f>
        <v>45500</v>
      </c>
      <c r="H27" s="70">
        <v>0.7</v>
      </c>
      <c r="I27" s="62"/>
      <c r="J27" s="62">
        <v>36288</v>
      </c>
      <c r="K27" s="62"/>
      <c r="L27" s="108">
        <f t="shared" si="0"/>
        <v>36288</v>
      </c>
    </row>
    <row r="28" spans="1:12" ht="50.25" customHeight="1">
      <c r="A28" s="33" t="s">
        <v>248</v>
      </c>
      <c r="B28" s="39" t="s">
        <v>11</v>
      </c>
      <c r="C28" s="39" t="s">
        <v>77</v>
      </c>
      <c r="D28" s="43" t="s">
        <v>40</v>
      </c>
      <c r="E28" s="35" t="s">
        <v>197</v>
      </c>
      <c r="F28" s="36">
        <v>11</v>
      </c>
      <c r="G28" s="36">
        <f>F28*35560</f>
        <v>391160</v>
      </c>
      <c r="H28" s="70">
        <v>0.7</v>
      </c>
      <c r="I28" s="62"/>
      <c r="J28" s="62">
        <v>22330</v>
      </c>
      <c r="K28" s="62"/>
      <c r="L28" s="108">
        <f t="shared" si="0"/>
        <v>245630</v>
      </c>
    </row>
    <row r="29" spans="1:12" ht="38.25" customHeight="1">
      <c r="A29" s="33" t="s">
        <v>249</v>
      </c>
      <c r="B29" s="48" t="s">
        <v>164</v>
      </c>
      <c r="C29" s="48" t="s">
        <v>165</v>
      </c>
      <c r="D29" s="43" t="s">
        <v>192</v>
      </c>
      <c r="E29" s="38" t="s">
        <v>196</v>
      </c>
      <c r="F29" s="36">
        <v>3</v>
      </c>
      <c r="G29" s="36">
        <f>F29*28500</f>
        <v>85500</v>
      </c>
      <c r="H29" s="70">
        <v>0.7</v>
      </c>
      <c r="I29" s="62"/>
      <c r="J29" s="35">
        <v>23400</v>
      </c>
      <c r="K29" s="35"/>
      <c r="L29" s="108">
        <f t="shared" si="0"/>
        <v>70200</v>
      </c>
    </row>
    <row r="30" spans="1:12" s="13" customFormat="1" ht="26.25" customHeight="1">
      <c r="A30" s="33" t="s">
        <v>250</v>
      </c>
      <c r="B30" s="49" t="s">
        <v>166</v>
      </c>
      <c r="C30" s="49" t="s">
        <v>390</v>
      </c>
      <c r="D30" s="43" t="s">
        <v>192</v>
      </c>
      <c r="E30" s="35" t="s">
        <v>218</v>
      </c>
      <c r="F30" s="36">
        <v>1</v>
      </c>
      <c r="G30" s="36">
        <f>F30*48720</f>
        <v>48720</v>
      </c>
      <c r="H30" s="70">
        <v>0.7</v>
      </c>
      <c r="I30" s="62"/>
      <c r="J30" s="35">
        <v>45960</v>
      </c>
      <c r="K30" s="35"/>
      <c r="L30" s="108">
        <f t="shared" si="0"/>
        <v>45960</v>
      </c>
    </row>
    <row r="31" spans="1:12" ht="42" customHeight="1">
      <c r="A31" s="33" t="s">
        <v>251</v>
      </c>
      <c r="B31" s="50" t="s">
        <v>12</v>
      </c>
      <c r="C31" s="50" t="s">
        <v>78</v>
      </c>
      <c r="D31" s="41" t="s">
        <v>40</v>
      </c>
      <c r="E31" s="51" t="s">
        <v>207</v>
      </c>
      <c r="F31" s="36">
        <v>3</v>
      </c>
      <c r="G31" s="36">
        <f>F31*34300</f>
        <v>102900</v>
      </c>
      <c r="H31" s="70">
        <v>0.7</v>
      </c>
      <c r="I31" s="62"/>
      <c r="J31" s="35"/>
      <c r="K31" s="35"/>
      <c r="L31" s="108"/>
    </row>
    <row r="32" spans="1:12" ht="37.5" customHeight="1">
      <c r="A32" s="33" t="s">
        <v>252</v>
      </c>
      <c r="B32" s="52" t="s">
        <v>13</v>
      </c>
      <c r="C32" s="52" t="s">
        <v>79</v>
      </c>
      <c r="D32" s="53" t="s">
        <v>40</v>
      </c>
      <c r="E32" s="38" t="s">
        <v>215</v>
      </c>
      <c r="F32" s="36">
        <v>3</v>
      </c>
      <c r="G32" s="36">
        <f>26000*F32</f>
        <v>78000</v>
      </c>
      <c r="H32" s="70">
        <v>0.7</v>
      </c>
      <c r="I32" s="62"/>
      <c r="J32" s="35"/>
      <c r="K32" s="35"/>
      <c r="L32" s="108"/>
    </row>
    <row r="33" spans="1:12" ht="31.5" customHeight="1">
      <c r="A33" s="33" t="s">
        <v>253</v>
      </c>
      <c r="B33" s="52" t="s">
        <v>36</v>
      </c>
      <c r="C33" s="52" t="s">
        <v>84</v>
      </c>
      <c r="D33" s="53" t="s">
        <v>40</v>
      </c>
      <c r="E33" s="38" t="s">
        <v>208</v>
      </c>
      <c r="F33" s="47">
        <v>0.25</v>
      </c>
      <c r="G33" s="36">
        <f>F33*66200</f>
        <v>16550</v>
      </c>
      <c r="H33" s="70">
        <v>0.7</v>
      </c>
      <c r="I33" s="62"/>
      <c r="J33" s="35">
        <v>46540</v>
      </c>
      <c r="K33" s="35"/>
      <c r="L33" s="108">
        <f t="shared" ref="L33:L68" si="1">J33*F33</f>
        <v>11635</v>
      </c>
    </row>
    <row r="34" spans="1:12" ht="39.75" customHeight="1">
      <c r="A34" s="33" t="s">
        <v>254</v>
      </c>
      <c r="B34" s="40" t="s">
        <v>70</v>
      </c>
      <c r="C34" s="86" t="s">
        <v>71</v>
      </c>
      <c r="D34" s="43" t="s">
        <v>40</v>
      </c>
      <c r="E34" s="35" t="s">
        <v>209</v>
      </c>
      <c r="F34" s="47">
        <v>0.25</v>
      </c>
      <c r="G34" s="36">
        <f>F34*34808</f>
        <v>8702</v>
      </c>
      <c r="H34" s="70">
        <v>0.7</v>
      </c>
      <c r="I34" s="62"/>
      <c r="J34" s="35">
        <v>24024</v>
      </c>
      <c r="K34" s="35"/>
      <c r="L34" s="108">
        <f t="shared" si="1"/>
        <v>6006</v>
      </c>
    </row>
    <row r="35" spans="1:12" ht="24">
      <c r="A35" s="33" t="s">
        <v>255</v>
      </c>
      <c r="B35" s="40" t="s">
        <v>174</v>
      </c>
      <c r="C35" s="86" t="s">
        <v>175</v>
      </c>
      <c r="D35" s="43" t="s">
        <v>192</v>
      </c>
      <c r="E35" s="35" t="s">
        <v>210</v>
      </c>
      <c r="F35" s="36">
        <v>1</v>
      </c>
      <c r="G35" s="36">
        <f>F35*53120</f>
        <v>53120</v>
      </c>
      <c r="H35" s="70">
        <v>0.7</v>
      </c>
      <c r="I35" s="62"/>
      <c r="J35" s="35">
        <v>44100</v>
      </c>
      <c r="K35" s="35"/>
      <c r="L35" s="108">
        <f t="shared" si="1"/>
        <v>44100</v>
      </c>
    </row>
    <row r="36" spans="1:12" ht="39.75" customHeight="1">
      <c r="A36" s="33" t="s">
        <v>256</v>
      </c>
      <c r="B36" s="50" t="s">
        <v>27</v>
      </c>
      <c r="C36" s="50" t="s">
        <v>230</v>
      </c>
      <c r="D36" s="41" t="s">
        <v>0</v>
      </c>
      <c r="E36" s="51">
        <v>3840</v>
      </c>
      <c r="F36" s="36">
        <v>42</v>
      </c>
      <c r="G36" s="36">
        <f t="shared" ref="G36:G67" si="2">F36*E36</f>
        <v>161280</v>
      </c>
      <c r="H36" s="70">
        <v>0.7</v>
      </c>
      <c r="I36" s="62"/>
      <c r="J36" s="35">
        <v>2940</v>
      </c>
      <c r="K36" s="35"/>
      <c r="L36" s="108">
        <f t="shared" si="1"/>
        <v>123480</v>
      </c>
    </row>
    <row r="37" spans="1:12" ht="51.75" customHeight="1">
      <c r="A37" s="33" t="s">
        <v>257</v>
      </c>
      <c r="B37" s="39" t="s">
        <v>5</v>
      </c>
      <c r="C37" s="39" t="s">
        <v>229</v>
      </c>
      <c r="D37" s="43" t="s">
        <v>0</v>
      </c>
      <c r="E37" s="35">
        <v>4000</v>
      </c>
      <c r="F37" s="36">
        <v>11</v>
      </c>
      <c r="G37" s="36">
        <f t="shared" si="2"/>
        <v>44000</v>
      </c>
      <c r="H37" s="70">
        <v>0.7</v>
      </c>
      <c r="I37" s="62"/>
      <c r="J37" s="35">
        <v>3035</v>
      </c>
      <c r="K37" s="35"/>
      <c r="L37" s="108">
        <f t="shared" si="1"/>
        <v>33385</v>
      </c>
    </row>
    <row r="38" spans="1:12" ht="18" customHeight="1">
      <c r="A38" s="33" t="s">
        <v>258</v>
      </c>
      <c r="B38" s="39" t="s">
        <v>26</v>
      </c>
      <c r="C38" s="39" t="s">
        <v>228</v>
      </c>
      <c r="D38" s="43" t="s">
        <v>0</v>
      </c>
      <c r="E38" s="35">
        <v>2240</v>
      </c>
      <c r="F38" s="36">
        <v>28</v>
      </c>
      <c r="G38" s="36">
        <f t="shared" si="2"/>
        <v>62720</v>
      </c>
      <c r="H38" s="70">
        <v>0.7</v>
      </c>
      <c r="I38" s="62"/>
      <c r="J38" s="35">
        <v>1645</v>
      </c>
      <c r="K38" s="35"/>
      <c r="L38" s="108">
        <f t="shared" si="1"/>
        <v>46060</v>
      </c>
    </row>
    <row r="39" spans="1:12" ht="36.75" customHeight="1">
      <c r="A39" s="33" t="s">
        <v>259</v>
      </c>
      <c r="B39" s="52" t="s">
        <v>34</v>
      </c>
      <c r="C39" s="52" t="s">
        <v>227</v>
      </c>
      <c r="D39" s="53" t="s">
        <v>0</v>
      </c>
      <c r="E39" s="38">
        <v>3412</v>
      </c>
      <c r="F39" s="36">
        <v>7</v>
      </c>
      <c r="G39" s="36">
        <f t="shared" si="2"/>
        <v>23884</v>
      </c>
      <c r="H39" s="70">
        <v>0.7</v>
      </c>
      <c r="I39" s="62"/>
      <c r="J39" s="35">
        <v>3000</v>
      </c>
      <c r="K39" s="35"/>
      <c r="L39" s="108">
        <f t="shared" si="1"/>
        <v>21000</v>
      </c>
    </row>
    <row r="40" spans="1:12" ht="15" customHeight="1">
      <c r="A40" s="33" t="s">
        <v>260</v>
      </c>
      <c r="B40" s="39" t="s">
        <v>17</v>
      </c>
      <c r="C40" s="115" t="s">
        <v>226</v>
      </c>
      <c r="D40" s="43" t="s">
        <v>0</v>
      </c>
      <c r="E40" s="35">
        <v>5421</v>
      </c>
      <c r="F40" s="36">
        <v>1</v>
      </c>
      <c r="G40" s="36">
        <f t="shared" si="2"/>
        <v>5421</v>
      </c>
      <c r="H40" s="70">
        <v>0.7</v>
      </c>
      <c r="I40" s="62"/>
      <c r="J40" s="35">
        <v>4426</v>
      </c>
      <c r="K40" s="35"/>
      <c r="L40" s="108">
        <f t="shared" si="1"/>
        <v>4426</v>
      </c>
    </row>
    <row r="41" spans="1:12">
      <c r="A41" s="33" t="s">
        <v>261</v>
      </c>
      <c r="B41" s="39" t="s">
        <v>18</v>
      </c>
      <c r="C41" s="116"/>
      <c r="D41" s="43" t="s">
        <v>0</v>
      </c>
      <c r="E41" s="35">
        <v>5421</v>
      </c>
      <c r="F41" s="36">
        <v>1</v>
      </c>
      <c r="G41" s="36">
        <f t="shared" si="2"/>
        <v>5421</v>
      </c>
      <c r="H41" s="70">
        <v>0.7</v>
      </c>
      <c r="I41" s="62"/>
      <c r="J41" s="35">
        <v>4426</v>
      </c>
      <c r="K41" s="35"/>
      <c r="L41" s="108">
        <f t="shared" si="1"/>
        <v>4426</v>
      </c>
    </row>
    <row r="42" spans="1:12">
      <c r="A42" s="33" t="s">
        <v>262</v>
      </c>
      <c r="B42" s="39" t="s">
        <v>19</v>
      </c>
      <c r="C42" s="116"/>
      <c r="D42" s="43" t="s">
        <v>0</v>
      </c>
      <c r="E42" s="35">
        <v>5421</v>
      </c>
      <c r="F42" s="36">
        <v>1</v>
      </c>
      <c r="G42" s="36">
        <f t="shared" si="2"/>
        <v>5421</v>
      </c>
      <c r="H42" s="70">
        <v>0.7</v>
      </c>
      <c r="I42" s="62"/>
      <c r="J42" s="35">
        <v>4426</v>
      </c>
      <c r="K42" s="35"/>
      <c r="L42" s="108">
        <f t="shared" si="1"/>
        <v>4426</v>
      </c>
    </row>
    <row r="43" spans="1:12">
      <c r="A43" s="33" t="s">
        <v>263</v>
      </c>
      <c r="B43" s="39" t="s">
        <v>20</v>
      </c>
      <c r="C43" s="116"/>
      <c r="D43" s="43" t="s">
        <v>0</v>
      </c>
      <c r="E43" s="35">
        <v>5421</v>
      </c>
      <c r="F43" s="36">
        <v>1</v>
      </c>
      <c r="G43" s="36">
        <f t="shared" si="2"/>
        <v>5421</v>
      </c>
      <c r="H43" s="70">
        <v>0.7</v>
      </c>
      <c r="I43" s="62"/>
      <c r="J43" s="35">
        <v>4426</v>
      </c>
      <c r="K43" s="35"/>
      <c r="L43" s="108">
        <f t="shared" si="1"/>
        <v>4426</v>
      </c>
    </row>
    <row r="44" spans="1:12">
      <c r="A44" s="33" t="s">
        <v>264</v>
      </c>
      <c r="B44" s="39" t="s">
        <v>21</v>
      </c>
      <c r="C44" s="116"/>
      <c r="D44" s="43" t="s">
        <v>0</v>
      </c>
      <c r="E44" s="35">
        <v>5421</v>
      </c>
      <c r="F44" s="36">
        <v>1</v>
      </c>
      <c r="G44" s="36">
        <f t="shared" si="2"/>
        <v>5421</v>
      </c>
      <c r="H44" s="70">
        <v>0.7</v>
      </c>
      <c r="I44" s="62"/>
      <c r="J44" s="35">
        <v>4426</v>
      </c>
      <c r="K44" s="35"/>
      <c r="L44" s="108">
        <f t="shared" si="1"/>
        <v>4426</v>
      </c>
    </row>
    <row r="45" spans="1:12">
      <c r="A45" s="33" t="s">
        <v>265</v>
      </c>
      <c r="B45" s="39" t="s">
        <v>22</v>
      </c>
      <c r="C45" s="116"/>
      <c r="D45" s="43" t="s">
        <v>0</v>
      </c>
      <c r="E45" s="35">
        <v>4032</v>
      </c>
      <c r="F45" s="36">
        <v>1</v>
      </c>
      <c r="G45" s="36">
        <f t="shared" si="2"/>
        <v>4032</v>
      </c>
      <c r="H45" s="70">
        <v>0.7</v>
      </c>
      <c r="I45" s="62"/>
      <c r="J45" s="35">
        <v>3430</v>
      </c>
      <c r="K45" s="35"/>
      <c r="L45" s="108">
        <f t="shared" si="1"/>
        <v>3430</v>
      </c>
    </row>
    <row r="46" spans="1:12">
      <c r="A46" s="33" t="s">
        <v>266</v>
      </c>
      <c r="B46" s="39" t="s">
        <v>23</v>
      </c>
      <c r="C46" s="116"/>
      <c r="D46" s="43" t="s">
        <v>0</v>
      </c>
      <c r="E46" s="35">
        <v>2240</v>
      </c>
      <c r="F46" s="36">
        <v>1</v>
      </c>
      <c r="G46" s="36">
        <f t="shared" si="2"/>
        <v>2240</v>
      </c>
      <c r="H46" s="70">
        <v>0.7</v>
      </c>
      <c r="I46" s="62"/>
      <c r="J46" s="35">
        <v>1645</v>
      </c>
      <c r="K46" s="35"/>
      <c r="L46" s="108">
        <f t="shared" si="1"/>
        <v>1645</v>
      </c>
    </row>
    <row r="47" spans="1:12">
      <c r="A47" s="33" t="s">
        <v>267</v>
      </c>
      <c r="B47" s="39" t="s">
        <v>24</v>
      </c>
      <c r="C47" s="116"/>
      <c r="D47" s="43" t="s">
        <v>0</v>
      </c>
      <c r="E47" s="35">
        <v>2968</v>
      </c>
      <c r="F47" s="36">
        <v>7</v>
      </c>
      <c r="G47" s="36">
        <f t="shared" si="2"/>
        <v>20776</v>
      </c>
      <c r="H47" s="70">
        <v>0.7</v>
      </c>
      <c r="I47" s="62"/>
      <c r="J47" s="35">
        <v>2150</v>
      </c>
      <c r="K47" s="35"/>
      <c r="L47" s="108">
        <f t="shared" si="1"/>
        <v>15050</v>
      </c>
    </row>
    <row r="48" spans="1:12">
      <c r="A48" s="33" t="s">
        <v>268</v>
      </c>
      <c r="B48" s="52" t="s">
        <v>25</v>
      </c>
      <c r="C48" s="116"/>
      <c r="D48" s="43" t="s">
        <v>0</v>
      </c>
      <c r="E48" s="35">
        <v>2240</v>
      </c>
      <c r="F48" s="36">
        <v>1</v>
      </c>
      <c r="G48" s="36">
        <f t="shared" si="2"/>
        <v>2240</v>
      </c>
      <c r="H48" s="70">
        <v>0.7</v>
      </c>
      <c r="I48" s="62"/>
      <c r="J48" s="35">
        <v>1645</v>
      </c>
      <c r="K48" s="35"/>
      <c r="L48" s="108">
        <f t="shared" si="1"/>
        <v>1645</v>
      </c>
    </row>
    <row r="49" spans="1:12" ht="16.5" customHeight="1">
      <c r="A49" s="33" t="s">
        <v>269</v>
      </c>
      <c r="B49" s="39" t="s">
        <v>80</v>
      </c>
      <c r="C49" s="117"/>
      <c r="D49" s="43" t="s">
        <v>0</v>
      </c>
      <c r="E49" s="35">
        <v>2240</v>
      </c>
      <c r="F49" s="36">
        <v>1</v>
      </c>
      <c r="G49" s="36">
        <f t="shared" si="2"/>
        <v>2240</v>
      </c>
      <c r="H49" s="70">
        <v>0.7</v>
      </c>
      <c r="I49" s="62"/>
      <c r="J49" s="35">
        <v>1645</v>
      </c>
      <c r="K49" s="35"/>
      <c r="L49" s="108">
        <f t="shared" si="1"/>
        <v>1645</v>
      </c>
    </row>
    <row r="50" spans="1:12" ht="18.75" customHeight="1">
      <c r="A50" s="33" t="s">
        <v>270</v>
      </c>
      <c r="B50" s="39" t="s">
        <v>90</v>
      </c>
      <c r="C50" s="118" t="s">
        <v>158</v>
      </c>
      <c r="D50" s="33" t="s">
        <v>0</v>
      </c>
      <c r="E50" s="35">
        <v>2400</v>
      </c>
      <c r="F50" s="36">
        <v>1</v>
      </c>
      <c r="G50" s="36">
        <f t="shared" si="2"/>
        <v>2400</v>
      </c>
      <c r="H50" s="70">
        <v>0.7</v>
      </c>
      <c r="I50" s="62"/>
      <c r="J50" s="35">
        <v>1520</v>
      </c>
      <c r="K50" s="35"/>
      <c r="L50" s="108">
        <f t="shared" si="1"/>
        <v>1520</v>
      </c>
    </row>
    <row r="51" spans="1:12" ht="16.5" customHeight="1">
      <c r="A51" s="33" t="s">
        <v>271</v>
      </c>
      <c r="B51" s="50" t="s">
        <v>113</v>
      </c>
      <c r="C51" s="119"/>
      <c r="D51" s="33" t="s">
        <v>0</v>
      </c>
      <c r="E51" s="35">
        <v>2400</v>
      </c>
      <c r="F51" s="36">
        <v>1</v>
      </c>
      <c r="G51" s="36">
        <f t="shared" si="2"/>
        <v>2400</v>
      </c>
      <c r="H51" s="70">
        <v>0.7</v>
      </c>
      <c r="I51" s="62"/>
      <c r="J51" s="35">
        <v>1520</v>
      </c>
      <c r="K51" s="35"/>
      <c r="L51" s="108">
        <f t="shared" si="1"/>
        <v>1520</v>
      </c>
    </row>
    <row r="52" spans="1:12" ht="14.25" customHeight="1">
      <c r="A52" s="33" t="s">
        <v>272</v>
      </c>
      <c r="B52" s="39" t="s">
        <v>114</v>
      </c>
      <c r="C52" s="119"/>
      <c r="D52" s="33" t="s">
        <v>0</v>
      </c>
      <c r="E52" s="35">
        <v>2400</v>
      </c>
      <c r="F52" s="36">
        <v>1</v>
      </c>
      <c r="G52" s="36">
        <f t="shared" si="2"/>
        <v>2400</v>
      </c>
      <c r="H52" s="70">
        <v>0.7</v>
      </c>
      <c r="I52" s="62"/>
      <c r="J52" s="35">
        <v>1520</v>
      </c>
      <c r="K52" s="35"/>
      <c r="L52" s="108">
        <f t="shared" si="1"/>
        <v>1520</v>
      </c>
    </row>
    <row r="53" spans="1:12" ht="15" customHeight="1">
      <c r="A53" s="33" t="s">
        <v>273</v>
      </c>
      <c r="B53" s="39" t="s">
        <v>115</v>
      </c>
      <c r="C53" s="120"/>
      <c r="D53" s="33" t="s">
        <v>0</v>
      </c>
      <c r="E53" s="35">
        <v>2400</v>
      </c>
      <c r="F53" s="36">
        <v>1</v>
      </c>
      <c r="G53" s="36">
        <f t="shared" si="2"/>
        <v>2400</v>
      </c>
      <c r="H53" s="70">
        <v>0.7</v>
      </c>
      <c r="I53" s="62"/>
      <c r="J53" s="35">
        <v>1520</v>
      </c>
      <c r="K53" s="35"/>
      <c r="L53" s="108">
        <f t="shared" si="1"/>
        <v>1520</v>
      </c>
    </row>
    <row r="54" spans="1:12" ht="15" customHeight="1">
      <c r="A54" s="33" t="s">
        <v>274</v>
      </c>
      <c r="B54" s="39" t="s">
        <v>116</v>
      </c>
      <c r="C54" s="120"/>
      <c r="D54" s="33" t="s">
        <v>0</v>
      </c>
      <c r="E54" s="35">
        <v>2400</v>
      </c>
      <c r="F54" s="36">
        <v>1</v>
      </c>
      <c r="G54" s="36">
        <f t="shared" si="2"/>
        <v>2400</v>
      </c>
      <c r="H54" s="70">
        <v>0.7</v>
      </c>
      <c r="I54" s="62"/>
      <c r="J54" s="35">
        <v>1520</v>
      </c>
      <c r="K54" s="35"/>
      <c r="L54" s="108">
        <f t="shared" si="1"/>
        <v>1520</v>
      </c>
    </row>
    <row r="55" spans="1:12" ht="15" customHeight="1">
      <c r="A55" s="33" t="s">
        <v>275</v>
      </c>
      <c r="B55" s="39" t="s">
        <v>117</v>
      </c>
      <c r="C55" s="120"/>
      <c r="D55" s="33" t="s">
        <v>0</v>
      </c>
      <c r="E55" s="35">
        <v>2400</v>
      </c>
      <c r="F55" s="36">
        <v>1</v>
      </c>
      <c r="G55" s="36">
        <f t="shared" si="2"/>
        <v>2400</v>
      </c>
      <c r="H55" s="70">
        <v>0.7</v>
      </c>
      <c r="I55" s="62"/>
      <c r="J55" s="35">
        <v>1520</v>
      </c>
      <c r="K55" s="35"/>
      <c r="L55" s="108">
        <f t="shared" si="1"/>
        <v>1520</v>
      </c>
    </row>
    <row r="56" spans="1:12" ht="16.5" customHeight="1">
      <c r="A56" s="33" t="s">
        <v>276</v>
      </c>
      <c r="B56" s="39" t="s">
        <v>118</v>
      </c>
      <c r="C56" s="120"/>
      <c r="D56" s="33" t="s">
        <v>0</v>
      </c>
      <c r="E56" s="35">
        <v>2400</v>
      </c>
      <c r="F56" s="36">
        <v>21</v>
      </c>
      <c r="G56" s="36">
        <f t="shared" si="2"/>
        <v>50400</v>
      </c>
      <c r="H56" s="70">
        <v>0.7</v>
      </c>
      <c r="I56" s="62"/>
      <c r="J56" s="35">
        <v>1520</v>
      </c>
      <c r="K56" s="35"/>
      <c r="L56" s="108">
        <f t="shared" si="1"/>
        <v>31920</v>
      </c>
    </row>
    <row r="57" spans="1:12" ht="28.5" customHeight="1">
      <c r="A57" s="33" t="s">
        <v>277</v>
      </c>
      <c r="B57" s="54" t="s">
        <v>127</v>
      </c>
      <c r="C57" s="120"/>
      <c r="D57" s="33" t="s">
        <v>0</v>
      </c>
      <c r="E57" s="35">
        <v>2400</v>
      </c>
      <c r="F57" s="36">
        <v>14</v>
      </c>
      <c r="G57" s="36">
        <f t="shared" si="2"/>
        <v>33600</v>
      </c>
      <c r="H57" s="70">
        <v>0.7</v>
      </c>
      <c r="I57" s="62"/>
      <c r="J57" s="35">
        <v>1520</v>
      </c>
      <c r="K57" s="35"/>
      <c r="L57" s="108">
        <f t="shared" si="1"/>
        <v>21280</v>
      </c>
    </row>
    <row r="58" spans="1:12" ht="30.75" customHeight="1">
      <c r="A58" s="33" t="s">
        <v>278</v>
      </c>
      <c r="B58" s="39" t="s">
        <v>126</v>
      </c>
      <c r="C58" s="120"/>
      <c r="D58" s="33" t="s">
        <v>0</v>
      </c>
      <c r="E58" s="35">
        <v>2400</v>
      </c>
      <c r="F58" s="36">
        <v>21</v>
      </c>
      <c r="G58" s="36">
        <f t="shared" si="2"/>
        <v>50400</v>
      </c>
      <c r="H58" s="70">
        <v>0.7</v>
      </c>
      <c r="I58" s="62"/>
      <c r="J58" s="35">
        <v>1520</v>
      </c>
      <c r="K58" s="35"/>
      <c r="L58" s="108">
        <f t="shared" si="1"/>
        <v>31920</v>
      </c>
    </row>
    <row r="59" spans="1:12" ht="44.25" customHeight="1">
      <c r="A59" s="33" t="s">
        <v>279</v>
      </c>
      <c r="B59" s="39" t="s">
        <v>125</v>
      </c>
      <c r="C59" s="120"/>
      <c r="D59" s="33" t="s">
        <v>0</v>
      </c>
      <c r="E59" s="35">
        <v>2400</v>
      </c>
      <c r="F59" s="36">
        <v>21</v>
      </c>
      <c r="G59" s="36">
        <f t="shared" si="2"/>
        <v>50400</v>
      </c>
      <c r="H59" s="70">
        <v>0.7</v>
      </c>
      <c r="I59" s="62"/>
      <c r="J59" s="35">
        <v>1520</v>
      </c>
      <c r="K59" s="35"/>
      <c r="L59" s="108">
        <f t="shared" si="1"/>
        <v>31920</v>
      </c>
    </row>
    <row r="60" spans="1:12" ht="14.25" customHeight="1">
      <c r="A60" s="33" t="s">
        <v>280</v>
      </c>
      <c r="B60" s="39" t="s">
        <v>94</v>
      </c>
      <c r="C60" s="120"/>
      <c r="D60" s="33" t="s">
        <v>0</v>
      </c>
      <c r="E60" s="35">
        <v>2400</v>
      </c>
      <c r="F60" s="36">
        <v>14</v>
      </c>
      <c r="G60" s="36">
        <f t="shared" si="2"/>
        <v>33600</v>
      </c>
      <c r="H60" s="70">
        <v>0.7</v>
      </c>
      <c r="I60" s="62"/>
      <c r="J60" s="35">
        <v>1520</v>
      </c>
      <c r="K60" s="35"/>
      <c r="L60" s="108">
        <f t="shared" si="1"/>
        <v>21280</v>
      </c>
    </row>
    <row r="61" spans="1:12" ht="14.25" customHeight="1">
      <c r="A61" s="33" t="s">
        <v>281</v>
      </c>
      <c r="B61" s="39" t="s">
        <v>97</v>
      </c>
      <c r="C61" s="120"/>
      <c r="D61" s="33" t="s">
        <v>0</v>
      </c>
      <c r="E61" s="35">
        <v>2400</v>
      </c>
      <c r="F61" s="36">
        <v>11</v>
      </c>
      <c r="G61" s="36">
        <f t="shared" si="2"/>
        <v>26400</v>
      </c>
      <c r="H61" s="70">
        <v>0.7</v>
      </c>
      <c r="I61" s="62"/>
      <c r="J61" s="35">
        <v>1520</v>
      </c>
      <c r="K61" s="35"/>
      <c r="L61" s="108">
        <f t="shared" si="1"/>
        <v>16720</v>
      </c>
    </row>
    <row r="62" spans="1:12" s="6" customFormat="1" ht="14.25" customHeight="1">
      <c r="A62" s="33" t="s">
        <v>282</v>
      </c>
      <c r="B62" s="39" t="s">
        <v>103</v>
      </c>
      <c r="C62" s="120"/>
      <c r="D62" s="33" t="s">
        <v>0</v>
      </c>
      <c r="E62" s="35">
        <v>2400</v>
      </c>
      <c r="F62" s="36">
        <v>14</v>
      </c>
      <c r="G62" s="36">
        <f t="shared" si="2"/>
        <v>33600</v>
      </c>
      <c r="H62" s="70">
        <v>0.7</v>
      </c>
      <c r="I62" s="35"/>
      <c r="J62" s="35">
        <v>1520</v>
      </c>
      <c r="K62" s="35"/>
      <c r="L62" s="108">
        <f t="shared" si="1"/>
        <v>21280</v>
      </c>
    </row>
    <row r="63" spans="1:12" ht="14.25" customHeight="1">
      <c r="A63" s="33" t="s">
        <v>283</v>
      </c>
      <c r="B63" s="39" t="s">
        <v>102</v>
      </c>
      <c r="C63" s="120"/>
      <c r="D63" s="33" t="s">
        <v>0</v>
      </c>
      <c r="E63" s="35">
        <v>2400</v>
      </c>
      <c r="F63" s="36">
        <v>7</v>
      </c>
      <c r="G63" s="36">
        <f t="shared" si="2"/>
        <v>16800</v>
      </c>
      <c r="H63" s="70">
        <v>0.7</v>
      </c>
      <c r="I63" s="62"/>
      <c r="J63" s="35">
        <v>1520</v>
      </c>
      <c r="K63" s="35"/>
      <c r="L63" s="108">
        <f t="shared" si="1"/>
        <v>10640</v>
      </c>
    </row>
    <row r="64" spans="1:12" ht="14.25" customHeight="1">
      <c r="A64" s="33" t="s">
        <v>284</v>
      </c>
      <c r="B64" s="39" t="s">
        <v>107</v>
      </c>
      <c r="C64" s="120"/>
      <c r="D64" s="33" t="s">
        <v>0</v>
      </c>
      <c r="E64" s="35">
        <v>2400</v>
      </c>
      <c r="F64" s="36">
        <v>11</v>
      </c>
      <c r="G64" s="36">
        <f t="shared" si="2"/>
        <v>26400</v>
      </c>
      <c r="H64" s="70">
        <v>0.7</v>
      </c>
      <c r="I64" s="62"/>
      <c r="J64" s="35">
        <v>1520</v>
      </c>
      <c r="K64" s="35"/>
      <c r="L64" s="108">
        <f t="shared" si="1"/>
        <v>16720</v>
      </c>
    </row>
    <row r="65" spans="1:12" ht="31.5" customHeight="1">
      <c r="A65" s="33" t="s">
        <v>285</v>
      </c>
      <c r="B65" s="39" t="s">
        <v>124</v>
      </c>
      <c r="C65" s="120"/>
      <c r="D65" s="33" t="s">
        <v>0</v>
      </c>
      <c r="E65" s="35">
        <v>2400</v>
      </c>
      <c r="F65" s="36">
        <v>14</v>
      </c>
      <c r="G65" s="36">
        <f t="shared" si="2"/>
        <v>33600</v>
      </c>
      <c r="H65" s="70">
        <v>0.7</v>
      </c>
      <c r="I65" s="62"/>
      <c r="J65" s="35">
        <v>1520</v>
      </c>
      <c r="K65" s="35"/>
      <c r="L65" s="108">
        <f t="shared" si="1"/>
        <v>21280</v>
      </c>
    </row>
    <row r="66" spans="1:12" ht="14.25" customHeight="1">
      <c r="A66" s="33" t="s">
        <v>286</v>
      </c>
      <c r="B66" s="39" t="s">
        <v>108</v>
      </c>
      <c r="C66" s="120"/>
      <c r="D66" s="33" t="s">
        <v>0</v>
      </c>
      <c r="E66" s="35">
        <v>2400</v>
      </c>
      <c r="F66" s="36">
        <v>7</v>
      </c>
      <c r="G66" s="36">
        <f t="shared" si="2"/>
        <v>16800</v>
      </c>
      <c r="H66" s="70">
        <v>0.7</v>
      </c>
      <c r="I66" s="62"/>
      <c r="J66" s="35">
        <v>1520</v>
      </c>
      <c r="K66" s="35"/>
      <c r="L66" s="108">
        <f t="shared" si="1"/>
        <v>10640</v>
      </c>
    </row>
    <row r="67" spans="1:12" ht="14.25" customHeight="1">
      <c r="A67" s="33" t="s">
        <v>287</v>
      </c>
      <c r="B67" s="39" t="s">
        <v>98</v>
      </c>
      <c r="C67" s="120"/>
      <c r="D67" s="33" t="s">
        <v>0</v>
      </c>
      <c r="E67" s="35">
        <v>2400</v>
      </c>
      <c r="F67" s="36">
        <v>4</v>
      </c>
      <c r="G67" s="36">
        <f t="shared" si="2"/>
        <v>9600</v>
      </c>
      <c r="H67" s="70">
        <v>0.7</v>
      </c>
      <c r="I67" s="62"/>
      <c r="J67" s="35">
        <v>1520</v>
      </c>
      <c r="K67" s="35"/>
      <c r="L67" s="108">
        <f t="shared" si="1"/>
        <v>6080</v>
      </c>
    </row>
    <row r="68" spans="1:12" ht="14.25" customHeight="1">
      <c r="A68" s="33" t="s">
        <v>288</v>
      </c>
      <c r="B68" s="39" t="s">
        <v>100</v>
      </c>
      <c r="C68" s="120"/>
      <c r="D68" s="33" t="s">
        <v>0</v>
      </c>
      <c r="E68" s="35">
        <v>2400</v>
      </c>
      <c r="F68" s="36">
        <v>14</v>
      </c>
      <c r="G68" s="36">
        <f t="shared" ref="G68:G99" si="3">F68*E68</f>
        <v>33600</v>
      </c>
      <c r="H68" s="70">
        <v>0.7</v>
      </c>
      <c r="I68" s="62"/>
      <c r="J68" s="35">
        <v>1520</v>
      </c>
      <c r="K68" s="35"/>
      <c r="L68" s="108">
        <f t="shared" si="1"/>
        <v>21280</v>
      </c>
    </row>
    <row r="69" spans="1:12" ht="30.75" customHeight="1">
      <c r="A69" s="33" t="s">
        <v>289</v>
      </c>
      <c r="B69" s="39" t="s">
        <v>101</v>
      </c>
      <c r="C69" s="120"/>
      <c r="D69" s="33" t="s">
        <v>0</v>
      </c>
      <c r="E69" s="35">
        <v>2400</v>
      </c>
      <c r="F69" s="36">
        <v>14</v>
      </c>
      <c r="G69" s="36">
        <f t="shared" si="3"/>
        <v>33600</v>
      </c>
      <c r="H69" s="70">
        <v>0.7</v>
      </c>
      <c r="I69" s="62"/>
      <c r="J69" s="35"/>
      <c r="K69" s="35"/>
      <c r="L69" s="108"/>
    </row>
    <row r="70" spans="1:12" ht="14.25" customHeight="1">
      <c r="A70" s="33" t="s">
        <v>290</v>
      </c>
      <c r="B70" s="39" t="s">
        <v>106</v>
      </c>
      <c r="C70" s="120"/>
      <c r="D70" s="33" t="s">
        <v>0</v>
      </c>
      <c r="E70" s="35">
        <v>2400</v>
      </c>
      <c r="F70" s="36">
        <v>14</v>
      </c>
      <c r="G70" s="36">
        <f t="shared" si="3"/>
        <v>33600</v>
      </c>
      <c r="H70" s="70">
        <v>0.7</v>
      </c>
      <c r="I70" s="62"/>
      <c r="J70" s="35">
        <v>1520</v>
      </c>
      <c r="K70" s="35"/>
      <c r="L70" s="108">
        <f t="shared" ref="L70:L91" si="4">J70*F70</f>
        <v>21280</v>
      </c>
    </row>
    <row r="71" spans="1:12" ht="14.25" customHeight="1">
      <c r="A71" s="33" t="s">
        <v>291</v>
      </c>
      <c r="B71" s="39" t="s">
        <v>51</v>
      </c>
      <c r="C71" s="120"/>
      <c r="D71" s="33" t="s">
        <v>0</v>
      </c>
      <c r="E71" s="35">
        <v>2400</v>
      </c>
      <c r="F71" s="36">
        <v>14</v>
      </c>
      <c r="G71" s="36">
        <f t="shared" si="3"/>
        <v>33600</v>
      </c>
      <c r="H71" s="70">
        <v>0.7</v>
      </c>
      <c r="I71" s="62"/>
      <c r="J71" s="35">
        <v>1520</v>
      </c>
      <c r="K71" s="35"/>
      <c r="L71" s="108">
        <f t="shared" si="4"/>
        <v>21280</v>
      </c>
    </row>
    <row r="72" spans="1:12" ht="14.25" customHeight="1">
      <c r="A72" s="33" t="s">
        <v>292</v>
      </c>
      <c r="B72" s="39" t="s">
        <v>110</v>
      </c>
      <c r="C72" s="120"/>
      <c r="D72" s="33" t="s">
        <v>0</v>
      </c>
      <c r="E72" s="35">
        <v>2400</v>
      </c>
      <c r="F72" s="36">
        <v>14</v>
      </c>
      <c r="G72" s="36">
        <f t="shared" si="3"/>
        <v>33600</v>
      </c>
      <c r="H72" s="70">
        <v>0.7</v>
      </c>
      <c r="I72" s="62"/>
      <c r="J72" s="35">
        <v>1520</v>
      </c>
      <c r="K72" s="35"/>
      <c r="L72" s="108">
        <f t="shared" si="4"/>
        <v>21280</v>
      </c>
    </row>
    <row r="73" spans="1:12" ht="14.25" customHeight="1">
      <c r="A73" s="33" t="s">
        <v>293</v>
      </c>
      <c r="B73" s="39" t="s">
        <v>111</v>
      </c>
      <c r="C73" s="120"/>
      <c r="D73" s="33" t="s">
        <v>0</v>
      </c>
      <c r="E73" s="35">
        <v>2400</v>
      </c>
      <c r="F73" s="36">
        <v>14</v>
      </c>
      <c r="G73" s="36">
        <f t="shared" si="3"/>
        <v>33600</v>
      </c>
      <c r="H73" s="70">
        <v>0.7</v>
      </c>
      <c r="I73" s="62"/>
      <c r="J73" s="35">
        <v>1520</v>
      </c>
      <c r="K73" s="35"/>
      <c r="L73" s="108">
        <f t="shared" si="4"/>
        <v>21280</v>
      </c>
    </row>
    <row r="74" spans="1:12" ht="14.25" customHeight="1">
      <c r="A74" s="33" t="s">
        <v>294</v>
      </c>
      <c r="B74" s="39" t="s">
        <v>89</v>
      </c>
      <c r="C74" s="120"/>
      <c r="D74" s="33" t="s">
        <v>0</v>
      </c>
      <c r="E74" s="35">
        <v>2400</v>
      </c>
      <c r="F74" s="36">
        <v>14</v>
      </c>
      <c r="G74" s="36">
        <f t="shared" si="3"/>
        <v>33600</v>
      </c>
      <c r="H74" s="70">
        <v>0.7</v>
      </c>
      <c r="I74" s="62"/>
      <c r="J74" s="35">
        <v>1520</v>
      </c>
      <c r="K74" s="35"/>
      <c r="L74" s="108">
        <f t="shared" si="4"/>
        <v>21280</v>
      </c>
    </row>
    <row r="75" spans="1:12" ht="14.25" customHeight="1">
      <c r="A75" s="33" t="s">
        <v>295</v>
      </c>
      <c r="B75" s="39" t="s">
        <v>112</v>
      </c>
      <c r="C75" s="120"/>
      <c r="D75" s="33" t="s">
        <v>0</v>
      </c>
      <c r="E75" s="35">
        <v>2400</v>
      </c>
      <c r="F75" s="36">
        <v>14</v>
      </c>
      <c r="G75" s="36">
        <f t="shared" si="3"/>
        <v>33600</v>
      </c>
      <c r="H75" s="70">
        <v>0.7</v>
      </c>
      <c r="I75" s="62"/>
      <c r="J75" s="35">
        <v>1520</v>
      </c>
      <c r="K75" s="35"/>
      <c r="L75" s="108">
        <f t="shared" si="4"/>
        <v>21280</v>
      </c>
    </row>
    <row r="76" spans="1:12" ht="14.25" customHeight="1">
      <c r="A76" s="33" t="s">
        <v>296</v>
      </c>
      <c r="B76" s="39" t="s">
        <v>95</v>
      </c>
      <c r="C76" s="120"/>
      <c r="D76" s="33" t="s">
        <v>0</v>
      </c>
      <c r="E76" s="35">
        <v>2400</v>
      </c>
      <c r="F76" s="36">
        <v>14</v>
      </c>
      <c r="G76" s="36">
        <f t="shared" si="3"/>
        <v>33600</v>
      </c>
      <c r="H76" s="70">
        <v>0.7</v>
      </c>
      <c r="I76" s="62"/>
      <c r="J76" s="35">
        <v>1520</v>
      </c>
      <c r="K76" s="35"/>
      <c r="L76" s="108">
        <f t="shared" si="4"/>
        <v>21280</v>
      </c>
    </row>
    <row r="77" spans="1:12" ht="14.25" customHeight="1">
      <c r="A77" s="33" t="s">
        <v>297</v>
      </c>
      <c r="B77" s="39" t="s">
        <v>88</v>
      </c>
      <c r="C77" s="120"/>
      <c r="D77" s="33" t="s">
        <v>0</v>
      </c>
      <c r="E77" s="35">
        <v>2400</v>
      </c>
      <c r="F77" s="36">
        <v>14</v>
      </c>
      <c r="G77" s="36">
        <f t="shared" si="3"/>
        <v>33600</v>
      </c>
      <c r="H77" s="70">
        <v>0.7</v>
      </c>
      <c r="I77" s="62"/>
      <c r="J77" s="35">
        <v>1520</v>
      </c>
      <c r="K77" s="35"/>
      <c r="L77" s="108">
        <f t="shared" si="4"/>
        <v>21280</v>
      </c>
    </row>
    <row r="78" spans="1:12" ht="15.75" customHeight="1">
      <c r="A78" s="33" t="s">
        <v>298</v>
      </c>
      <c r="B78" s="39" t="s">
        <v>391</v>
      </c>
      <c r="C78" s="120"/>
      <c r="D78" s="33" t="s">
        <v>0</v>
      </c>
      <c r="E78" s="35">
        <v>2400</v>
      </c>
      <c r="F78" s="36">
        <v>21</v>
      </c>
      <c r="G78" s="36">
        <f t="shared" si="3"/>
        <v>50400</v>
      </c>
      <c r="H78" s="70">
        <v>0.7</v>
      </c>
      <c r="I78" s="62"/>
      <c r="J78" s="35">
        <v>1520</v>
      </c>
      <c r="K78" s="35"/>
      <c r="L78" s="108">
        <f t="shared" si="4"/>
        <v>31920</v>
      </c>
    </row>
    <row r="79" spans="1:12" ht="17.25" customHeight="1">
      <c r="A79" s="33" t="s">
        <v>299</v>
      </c>
      <c r="B79" s="39" t="s">
        <v>392</v>
      </c>
      <c r="C79" s="120"/>
      <c r="D79" s="33" t="s">
        <v>0</v>
      </c>
      <c r="E79" s="35">
        <v>2400</v>
      </c>
      <c r="F79" s="36">
        <v>4</v>
      </c>
      <c r="G79" s="36">
        <f t="shared" si="3"/>
        <v>9600</v>
      </c>
      <c r="H79" s="70">
        <v>0.7</v>
      </c>
      <c r="I79" s="62"/>
      <c r="J79" s="35">
        <v>1520</v>
      </c>
      <c r="K79" s="35"/>
      <c r="L79" s="108">
        <f t="shared" si="4"/>
        <v>6080</v>
      </c>
    </row>
    <row r="80" spans="1:12" ht="18" customHeight="1">
      <c r="A80" s="33" t="s">
        <v>300</v>
      </c>
      <c r="B80" s="39" t="s">
        <v>393</v>
      </c>
      <c r="C80" s="120"/>
      <c r="D80" s="33" t="s">
        <v>0</v>
      </c>
      <c r="E80" s="35">
        <v>2400</v>
      </c>
      <c r="F80" s="36">
        <v>7</v>
      </c>
      <c r="G80" s="36">
        <f t="shared" si="3"/>
        <v>16800</v>
      </c>
      <c r="H80" s="70">
        <v>0.7</v>
      </c>
      <c r="I80" s="62"/>
      <c r="J80" s="35">
        <v>1520</v>
      </c>
      <c r="K80" s="35"/>
      <c r="L80" s="108">
        <f t="shared" si="4"/>
        <v>10640</v>
      </c>
    </row>
    <row r="81" spans="1:12" ht="18" customHeight="1">
      <c r="A81" s="33" t="s">
        <v>301</v>
      </c>
      <c r="B81" s="39" t="s">
        <v>394</v>
      </c>
      <c r="C81" s="120"/>
      <c r="D81" s="33" t="s">
        <v>0</v>
      </c>
      <c r="E81" s="35">
        <v>2400</v>
      </c>
      <c r="F81" s="36">
        <v>14</v>
      </c>
      <c r="G81" s="36">
        <f t="shared" si="3"/>
        <v>33600</v>
      </c>
      <c r="H81" s="70">
        <v>0.7</v>
      </c>
      <c r="I81" s="62"/>
      <c r="J81" s="35">
        <v>1520</v>
      </c>
      <c r="K81" s="35"/>
      <c r="L81" s="108">
        <f t="shared" si="4"/>
        <v>21280</v>
      </c>
    </row>
    <row r="82" spans="1:12" ht="19.5" customHeight="1">
      <c r="A82" s="33" t="s">
        <v>302</v>
      </c>
      <c r="B82" s="39" t="s">
        <v>93</v>
      </c>
      <c r="C82" s="120"/>
      <c r="D82" s="33" t="s">
        <v>0</v>
      </c>
      <c r="E82" s="35">
        <v>2400</v>
      </c>
      <c r="F82" s="36">
        <v>18</v>
      </c>
      <c r="G82" s="36">
        <f t="shared" si="3"/>
        <v>43200</v>
      </c>
      <c r="H82" s="70">
        <v>0.7</v>
      </c>
      <c r="I82" s="62"/>
      <c r="J82" s="35">
        <v>1520</v>
      </c>
      <c r="K82" s="35"/>
      <c r="L82" s="108">
        <f t="shared" si="4"/>
        <v>27360</v>
      </c>
    </row>
    <row r="83" spans="1:12" ht="19.5" customHeight="1">
      <c r="A83" s="33" t="s">
        <v>303</v>
      </c>
      <c r="B83" s="39" t="s">
        <v>92</v>
      </c>
      <c r="C83" s="120"/>
      <c r="D83" s="33" t="s">
        <v>0</v>
      </c>
      <c r="E83" s="35">
        <v>2400</v>
      </c>
      <c r="F83" s="36">
        <v>2</v>
      </c>
      <c r="G83" s="36">
        <f t="shared" si="3"/>
        <v>4800</v>
      </c>
      <c r="H83" s="70">
        <v>0.7</v>
      </c>
      <c r="I83" s="62"/>
      <c r="J83" s="35">
        <v>1520</v>
      </c>
      <c r="K83" s="35"/>
      <c r="L83" s="108">
        <f t="shared" si="4"/>
        <v>3040</v>
      </c>
    </row>
    <row r="84" spans="1:12" ht="28.5" customHeight="1">
      <c r="A84" s="33" t="s">
        <v>304</v>
      </c>
      <c r="B84" s="39" t="s">
        <v>109</v>
      </c>
      <c r="C84" s="120"/>
      <c r="D84" s="33" t="s">
        <v>0</v>
      </c>
      <c r="E84" s="35">
        <v>2400</v>
      </c>
      <c r="F84" s="36">
        <v>2</v>
      </c>
      <c r="G84" s="36">
        <f t="shared" si="3"/>
        <v>4800</v>
      </c>
      <c r="H84" s="70">
        <v>0.7</v>
      </c>
      <c r="I84" s="62"/>
      <c r="J84" s="35">
        <v>1520</v>
      </c>
      <c r="K84" s="35"/>
      <c r="L84" s="108">
        <f t="shared" si="4"/>
        <v>3040</v>
      </c>
    </row>
    <row r="85" spans="1:12" ht="18.75" customHeight="1">
      <c r="A85" s="33" t="s">
        <v>305</v>
      </c>
      <c r="B85" s="39" t="s">
        <v>123</v>
      </c>
      <c r="C85" s="120"/>
      <c r="D85" s="33" t="s">
        <v>0</v>
      </c>
      <c r="E85" s="35">
        <v>2400</v>
      </c>
      <c r="F85" s="36">
        <v>21</v>
      </c>
      <c r="G85" s="36">
        <f t="shared" si="3"/>
        <v>50400</v>
      </c>
      <c r="H85" s="70">
        <v>0.7</v>
      </c>
      <c r="I85" s="62"/>
      <c r="J85" s="35">
        <v>1520</v>
      </c>
      <c r="K85" s="35"/>
      <c r="L85" s="108">
        <f t="shared" si="4"/>
        <v>31920</v>
      </c>
    </row>
    <row r="86" spans="1:12" ht="18.75" customHeight="1">
      <c r="A86" s="33" t="s">
        <v>306</v>
      </c>
      <c r="B86" s="39" t="s">
        <v>99</v>
      </c>
      <c r="C86" s="120"/>
      <c r="D86" s="33" t="s">
        <v>0</v>
      </c>
      <c r="E86" s="35">
        <v>2400</v>
      </c>
      <c r="F86" s="36">
        <v>7</v>
      </c>
      <c r="G86" s="36">
        <f t="shared" si="3"/>
        <v>16800</v>
      </c>
      <c r="H86" s="70">
        <v>0.7</v>
      </c>
      <c r="I86" s="62"/>
      <c r="J86" s="35">
        <v>1520</v>
      </c>
      <c r="K86" s="35"/>
      <c r="L86" s="108">
        <f t="shared" si="4"/>
        <v>10640</v>
      </c>
    </row>
    <row r="87" spans="1:12" ht="15" customHeight="1">
      <c r="A87" s="33" t="s">
        <v>307</v>
      </c>
      <c r="B87" s="39" t="s">
        <v>120</v>
      </c>
      <c r="C87" s="120"/>
      <c r="D87" s="33" t="s">
        <v>0</v>
      </c>
      <c r="E87" s="35">
        <v>2400</v>
      </c>
      <c r="F87" s="36">
        <v>21</v>
      </c>
      <c r="G87" s="36">
        <f t="shared" si="3"/>
        <v>50400</v>
      </c>
      <c r="H87" s="70">
        <v>0.7</v>
      </c>
      <c r="I87" s="62"/>
      <c r="J87" s="35">
        <v>1520</v>
      </c>
      <c r="K87" s="35"/>
      <c r="L87" s="108">
        <f t="shared" si="4"/>
        <v>31920</v>
      </c>
    </row>
    <row r="88" spans="1:12" ht="14.25" customHeight="1">
      <c r="A88" s="33" t="s">
        <v>308</v>
      </c>
      <c r="B88" s="39" t="s">
        <v>121</v>
      </c>
      <c r="C88" s="120"/>
      <c r="D88" s="33" t="s">
        <v>0</v>
      </c>
      <c r="E88" s="35">
        <v>2400</v>
      </c>
      <c r="F88" s="36">
        <v>14</v>
      </c>
      <c r="G88" s="36">
        <f t="shared" si="3"/>
        <v>33600</v>
      </c>
      <c r="H88" s="70">
        <v>0.7</v>
      </c>
      <c r="I88" s="62"/>
      <c r="J88" s="35">
        <v>1520</v>
      </c>
      <c r="K88" s="35"/>
      <c r="L88" s="108">
        <f t="shared" si="4"/>
        <v>21280</v>
      </c>
    </row>
    <row r="89" spans="1:12" ht="18.75" customHeight="1">
      <c r="A89" s="33" t="s">
        <v>309</v>
      </c>
      <c r="B89" s="39" t="s">
        <v>122</v>
      </c>
      <c r="C89" s="120"/>
      <c r="D89" s="33" t="s">
        <v>0</v>
      </c>
      <c r="E89" s="35">
        <v>2400</v>
      </c>
      <c r="F89" s="36">
        <v>11</v>
      </c>
      <c r="G89" s="36">
        <f t="shared" si="3"/>
        <v>26400</v>
      </c>
      <c r="H89" s="70">
        <v>0.7</v>
      </c>
      <c r="I89" s="62"/>
      <c r="J89" s="35">
        <v>1520</v>
      </c>
      <c r="K89" s="35"/>
      <c r="L89" s="108">
        <f t="shared" si="4"/>
        <v>16720</v>
      </c>
    </row>
    <row r="90" spans="1:12" ht="18" customHeight="1">
      <c r="A90" s="33" t="s">
        <v>310</v>
      </c>
      <c r="B90" s="39" t="s">
        <v>119</v>
      </c>
      <c r="C90" s="120"/>
      <c r="D90" s="33" t="s">
        <v>0</v>
      </c>
      <c r="E90" s="35">
        <v>2400</v>
      </c>
      <c r="F90" s="36">
        <v>7</v>
      </c>
      <c r="G90" s="36">
        <f t="shared" si="3"/>
        <v>16800</v>
      </c>
      <c r="H90" s="70">
        <v>0.7</v>
      </c>
      <c r="I90" s="62"/>
      <c r="J90" s="35">
        <v>1520</v>
      </c>
      <c r="K90" s="35"/>
      <c r="L90" s="108">
        <f t="shared" si="4"/>
        <v>10640</v>
      </c>
    </row>
    <row r="91" spans="1:12" ht="36">
      <c r="A91" s="33" t="s">
        <v>311</v>
      </c>
      <c r="B91" s="39" t="s">
        <v>86</v>
      </c>
      <c r="C91" s="120"/>
      <c r="D91" s="33" t="s">
        <v>0</v>
      </c>
      <c r="E91" s="35">
        <v>2400</v>
      </c>
      <c r="F91" s="36">
        <v>18</v>
      </c>
      <c r="G91" s="36">
        <f t="shared" si="3"/>
        <v>43200</v>
      </c>
      <c r="H91" s="70">
        <v>0.7</v>
      </c>
      <c r="I91" s="62"/>
      <c r="J91" s="35">
        <v>1520</v>
      </c>
      <c r="K91" s="35"/>
      <c r="L91" s="108">
        <f t="shared" si="4"/>
        <v>27360</v>
      </c>
    </row>
    <row r="92" spans="1:12" ht="24">
      <c r="A92" s="33" t="s">
        <v>312</v>
      </c>
      <c r="B92" s="39" t="s">
        <v>87</v>
      </c>
      <c r="C92" s="120"/>
      <c r="D92" s="33" t="s">
        <v>0</v>
      </c>
      <c r="E92" s="35">
        <v>2400</v>
      </c>
      <c r="F92" s="36">
        <v>7</v>
      </c>
      <c r="G92" s="36">
        <f t="shared" si="3"/>
        <v>16800</v>
      </c>
      <c r="H92" s="70">
        <v>0.7</v>
      </c>
      <c r="I92" s="62"/>
      <c r="J92" s="35"/>
      <c r="K92" s="35"/>
      <c r="L92" s="108"/>
    </row>
    <row r="93" spans="1:12" ht="18.75" customHeight="1">
      <c r="A93" s="33" t="s">
        <v>313</v>
      </c>
      <c r="B93" s="39" t="s">
        <v>104</v>
      </c>
      <c r="C93" s="120"/>
      <c r="D93" s="33" t="s">
        <v>0</v>
      </c>
      <c r="E93" s="35">
        <v>2400</v>
      </c>
      <c r="F93" s="36">
        <v>7</v>
      </c>
      <c r="G93" s="36">
        <f t="shared" si="3"/>
        <v>16800</v>
      </c>
      <c r="H93" s="70">
        <v>0.7</v>
      </c>
      <c r="I93" s="62"/>
      <c r="J93" s="35">
        <v>1520</v>
      </c>
      <c r="K93" s="35"/>
      <c r="L93" s="108">
        <f t="shared" ref="L93:L100" si="5">J93*F93</f>
        <v>10640</v>
      </c>
    </row>
    <row r="94" spans="1:12" ht="24">
      <c r="A94" s="33" t="s">
        <v>314</v>
      </c>
      <c r="B94" s="39" t="s">
        <v>105</v>
      </c>
      <c r="C94" s="120"/>
      <c r="D94" s="33" t="s">
        <v>0</v>
      </c>
      <c r="E94" s="35">
        <v>2400</v>
      </c>
      <c r="F94" s="36">
        <v>14</v>
      </c>
      <c r="G94" s="36">
        <f t="shared" si="3"/>
        <v>33600</v>
      </c>
      <c r="H94" s="70">
        <v>0.7</v>
      </c>
      <c r="I94" s="62"/>
      <c r="J94" s="35">
        <v>1520</v>
      </c>
      <c r="K94" s="35"/>
      <c r="L94" s="108">
        <f t="shared" si="5"/>
        <v>21280</v>
      </c>
    </row>
    <row r="95" spans="1:12" ht="18" customHeight="1">
      <c r="A95" s="33" t="s">
        <v>315</v>
      </c>
      <c r="B95" s="39" t="s">
        <v>91</v>
      </c>
      <c r="C95" s="120"/>
      <c r="D95" s="33" t="s">
        <v>0</v>
      </c>
      <c r="E95" s="35">
        <v>2400</v>
      </c>
      <c r="F95" s="36">
        <v>14</v>
      </c>
      <c r="G95" s="36">
        <f t="shared" si="3"/>
        <v>33600</v>
      </c>
      <c r="H95" s="70">
        <v>0.7</v>
      </c>
      <c r="I95" s="62"/>
      <c r="J95" s="35">
        <v>1520</v>
      </c>
      <c r="K95" s="35"/>
      <c r="L95" s="108">
        <f t="shared" si="5"/>
        <v>21280</v>
      </c>
    </row>
    <row r="96" spans="1:12" ht="18" customHeight="1">
      <c r="A96" s="33" t="s">
        <v>316</v>
      </c>
      <c r="B96" s="39" t="s">
        <v>128</v>
      </c>
      <c r="C96" s="120"/>
      <c r="D96" s="33" t="s">
        <v>0</v>
      </c>
      <c r="E96" s="35">
        <v>2400</v>
      </c>
      <c r="F96" s="36">
        <v>4</v>
      </c>
      <c r="G96" s="36">
        <f t="shared" si="3"/>
        <v>9600</v>
      </c>
      <c r="H96" s="70">
        <v>0.7</v>
      </c>
      <c r="I96" s="62"/>
      <c r="J96" s="35">
        <v>1520</v>
      </c>
      <c r="K96" s="35"/>
      <c r="L96" s="108">
        <f t="shared" si="5"/>
        <v>6080</v>
      </c>
    </row>
    <row r="97" spans="1:13" ht="18" customHeight="1">
      <c r="A97" s="33" t="s">
        <v>317</v>
      </c>
      <c r="B97" s="39" t="s">
        <v>129</v>
      </c>
      <c r="C97" s="120"/>
      <c r="D97" s="33" t="s">
        <v>0</v>
      </c>
      <c r="E97" s="35">
        <v>2400</v>
      </c>
      <c r="F97" s="36">
        <v>6</v>
      </c>
      <c r="G97" s="36">
        <f t="shared" si="3"/>
        <v>14400</v>
      </c>
      <c r="H97" s="70">
        <v>0.7</v>
      </c>
      <c r="I97" s="62"/>
      <c r="J97" s="35">
        <v>1520</v>
      </c>
      <c r="K97" s="35"/>
      <c r="L97" s="108">
        <f t="shared" si="5"/>
        <v>9120</v>
      </c>
    </row>
    <row r="98" spans="1:13" ht="16.5" customHeight="1">
      <c r="A98" s="33" t="s">
        <v>318</v>
      </c>
      <c r="B98" s="39" t="s">
        <v>96</v>
      </c>
      <c r="C98" s="121"/>
      <c r="D98" s="33" t="s">
        <v>0</v>
      </c>
      <c r="E98" s="35">
        <v>2400</v>
      </c>
      <c r="F98" s="36">
        <v>6</v>
      </c>
      <c r="G98" s="36">
        <f t="shared" si="3"/>
        <v>14400</v>
      </c>
      <c r="H98" s="70">
        <v>0.7</v>
      </c>
      <c r="I98" s="62"/>
      <c r="J98" s="35">
        <v>1520</v>
      </c>
      <c r="K98" s="35"/>
      <c r="L98" s="108">
        <f t="shared" si="5"/>
        <v>9120</v>
      </c>
    </row>
    <row r="99" spans="1:13" s="6" customFormat="1" ht="26.25" customHeight="1">
      <c r="A99" s="33" t="s">
        <v>319</v>
      </c>
      <c r="B99" s="39" t="s">
        <v>29</v>
      </c>
      <c r="C99" s="39" t="s">
        <v>161</v>
      </c>
      <c r="D99" s="43" t="s">
        <v>49</v>
      </c>
      <c r="E99" s="35">
        <v>1200</v>
      </c>
      <c r="F99" s="36">
        <v>1</v>
      </c>
      <c r="G99" s="36">
        <f t="shared" si="3"/>
        <v>1200</v>
      </c>
      <c r="H99" s="70">
        <v>0.7</v>
      </c>
      <c r="I99" s="35"/>
      <c r="J99" s="35">
        <v>990</v>
      </c>
      <c r="K99" s="35"/>
      <c r="L99" s="108">
        <f t="shared" si="5"/>
        <v>990</v>
      </c>
    </row>
    <row r="100" spans="1:13" s="6" customFormat="1" ht="50.25" customHeight="1">
      <c r="A100" s="33" t="s">
        <v>320</v>
      </c>
      <c r="B100" s="55" t="s">
        <v>15</v>
      </c>
      <c r="C100" s="55" t="s">
        <v>150</v>
      </c>
      <c r="D100" s="56" t="s">
        <v>16</v>
      </c>
      <c r="E100" s="51">
        <v>3050</v>
      </c>
      <c r="F100" s="36">
        <v>4</v>
      </c>
      <c r="G100" s="36">
        <f t="shared" ref="G100:G102" si="6">F100*E100</f>
        <v>12200</v>
      </c>
      <c r="H100" s="70">
        <v>0.7</v>
      </c>
      <c r="I100" s="35"/>
      <c r="J100" s="35">
        <v>2420</v>
      </c>
      <c r="K100" s="35"/>
      <c r="L100" s="108">
        <f t="shared" si="5"/>
        <v>9680</v>
      </c>
    </row>
    <row r="101" spans="1:13" ht="39" customHeight="1">
      <c r="A101" s="33" t="s">
        <v>321</v>
      </c>
      <c r="B101" s="34" t="s">
        <v>30</v>
      </c>
      <c r="C101" s="34" t="s">
        <v>159</v>
      </c>
      <c r="D101" s="33" t="s">
        <v>1</v>
      </c>
      <c r="E101" s="35">
        <v>4000</v>
      </c>
      <c r="F101" s="36">
        <v>1</v>
      </c>
      <c r="G101" s="36">
        <f t="shared" si="6"/>
        <v>4000</v>
      </c>
      <c r="H101" s="70">
        <v>0.7</v>
      </c>
      <c r="I101" s="62"/>
      <c r="J101" s="35"/>
      <c r="K101" s="35"/>
      <c r="L101" s="108"/>
    </row>
    <row r="102" spans="1:13" ht="34.5" customHeight="1">
      <c r="A102" s="33" t="s">
        <v>322</v>
      </c>
      <c r="B102" s="57" t="s">
        <v>149</v>
      </c>
      <c r="C102" s="57" t="s">
        <v>160</v>
      </c>
      <c r="D102" s="33" t="s">
        <v>1</v>
      </c>
      <c r="E102" s="58">
        <v>3400</v>
      </c>
      <c r="F102" s="36">
        <v>1</v>
      </c>
      <c r="G102" s="36">
        <f t="shared" si="6"/>
        <v>3400</v>
      </c>
      <c r="H102" s="70">
        <v>0.7</v>
      </c>
      <c r="I102" s="62"/>
      <c r="J102" s="35"/>
      <c r="K102" s="35"/>
      <c r="L102" s="108"/>
    </row>
    <row r="103" spans="1:13" ht="48.75" customHeight="1">
      <c r="A103" s="33" t="s">
        <v>323</v>
      </c>
      <c r="B103" s="34" t="s">
        <v>14</v>
      </c>
      <c r="C103" s="34" t="s">
        <v>212</v>
      </c>
      <c r="D103" s="33" t="s">
        <v>1</v>
      </c>
      <c r="E103" s="43" t="s">
        <v>216</v>
      </c>
      <c r="F103" s="36">
        <v>42</v>
      </c>
      <c r="G103" s="36">
        <f>F103*39040</f>
        <v>1639680</v>
      </c>
      <c r="H103" s="70">
        <v>0.7</v>
      </c>
      <c r="I103" s="62"/>
      <c r="J103" s="35">
        <v>22000</v>
      </c>
      <c r="K103" s="35"/>
      <c r="L103" s="108">
        <f>J103*F103</f>
        <v>924000</v>
      </c>
    </row>
    <row r="104" spans="1:13" ht="51.75" customHeight="1">
      <c r="A104" s="33" t="s">
        <v>324</v>
      </c>
      <c r="B104" s="34" t="s">
        <v>162</v>
      </c>
      <c r="C104" s="34" t="s">
        <v>31</v>
      </c>
      <c r="D104" s="33" t="s">
        <v>37</v>
      </c>
      <c r="E104" s="43" t="s">
        <v>217</v>
      </c>
      <c r="F104" s="36">
        <v>350</v>
      </c>
      <c r="G104" s="47">
        <f>F104*23</f>
        <v>8050</v>
      </c>
      <c r="H104" s="70">
        <v>0.7</v>
      </c>
      <c r="I104" s="62"/>
      <c r="J104" s="35"/>
      <c r="K104" s="35"/>
      <c r="L104" s="108"/>
    </row>
    <row r="105" spans="1:13" ht="49.5" customHeight="1">
      <c r="A105" s="33" t="s">
        <v>325</v>
      </c>
      <c r="B105" s="34" t="s">
        <v>33</v>
      </c>
      <c r="C105" s="34" t="s">
        <v>81</v>
      </c>
      <c r="D105" s="33" t="s">
        <v>28</v>
      </c>
      <c r="E105" s="35">
        <v>6200</v>
      </c>
      <c r="F105" s="36">
        <v>14</v>
      </c>
      <c r="G105" s="36">
        <f>F105*E105</f>
        <v>86800</v>
      </c>
      <c r="H105" s="70">
        <v>0.7</v>
      </c>
      <c r="I105" s="62">
        <v>4498</v>
      </c>
      <c r="J105" s="35"/>
      <c r="K105" s="35"/>
      <c r="L105" s="108"/>
      <c r="M105" s="1">
        <f>I105*F105</f>
        <v>62972</v>
      </c>
    </row>
    <row r="106" spans="1:13" ht="50.25" customHeight="1">
      <c r="A106" s="33" t="s">
        <v>326</v>
      </c>
      <c r="B106" s="34" t="s">
        <v>32</v>
      </c>
      <c r="C106" s="34" t="s">
        <v>178</v>
      </c>
      <c r="D106" s="33" t="s">
        <v>37</v>
      </c>
      <c r="E106" s="43" t="s">
        <v>219</v>
      </c>
      <c r="F106" s="36">
        <v>140</v>
      </c>
      <c r="G106" s="36">
        <f>63*F106</f>
        <v>8820</v>
      </c>
      <c r="H106" s="70">
        <v>0.7</v>
      </c>
      <c r="I106" s="62">
        <v>36.4</v>
      </c>
      <c r="J106" s="35">
        <v>44</v>
      </c>
      <c r="K106" s="35"/>
      <c r="L106" s="108"/>
      <c r="M106" s="1">
        <f t="shared" ref="M106:M108" si="7">I106*F106</f>
        <v>5096</v>
      </c>
    </row>
    <row r="107" spans="1:13" ht="36.75" customHeight="1">
      <c r="A107" s="33" t="s">
        <v>327</v>
      </c>
      <c r="B107" s="37" t="s">
        <v>180</v>
      </c>
      <c r="C107" s="37" t="s">
        <v>179</v>
      </c>
      <c r="D107" s="59" t="s">
        <v>37</v>
      </c>
      <c r="E107" s="53" t="s">
        <v>220</v>
      </c>
      <c r="F107" s="36">
        <v>3500</v>
      </c>
      <c r="G107" s="36">
        <f>F107*75</f>
        <v>262500</v>
      </c>
      <c r="H107" s="70">
        <v>0.7</v>
      </c>
      <c r="I107" s="62">
        <v>39.36</v>
      </c>
      <c r="J107" s="35"/>
      <c r="K107" s="35"/>
      <c r="L107" s="108"/>
      <c r="M107" s="1">
        <f t="shared" si="7"/>
        <v>137760</v>
      </c>
    </row>
    <row r="108" spans="1:13" ht="26.25" customHeight="1">
      <c r="A108" s="33" t="s">
        <v>328</v>
      </c>
      <c r="B108" s="60" t="s">
        <v>53</v>
      </c>
      <c r="C108" s="60" t="s">
        <v>184</v>
      </c>
      <c r="D108" s="33" t="s">
        <v>37</v>
      </c>
      <c r="E108" s="43" t="s">
        <v>176</v>
      </c>
      <c r="F108" s="36">
        <v>5600</v>
      </c>
      <c r="G108" s="36">
        <f>F108*80</f>
        <v>448000</v>
      </c>
      <c r="H108" s="70">
        <v>0.7</v>
      </c>
      <c r="I108" s="62">
        <v>57.6</v>
      </c>
      <c r="J108" s="35">
        <v>75</v>
      </c>
      <c r="K108" s="35"/>
      <c r="L108" s="108"/>
      <c r="M108" s="1">
        <f t="shared" si="7"/>
        <v>322560</v>
      </c>
    </row>
    <row r="109" spans="1:13" ht="18.75" customHeight="1">
      <c r="A109" s="33" t="s">
        <v>329</v>
      </c>
      <c r="B109" s="60" t="s">
        <v>53</v>
      </c>
      <c r="C109" s="61" t="s">
        <v>185</v>
      </c>
      <c r="D109" s="62" t="s">
        <v>37</v>
      </c>
      <c r="E109" s="43" t="s">
        <v>177</v>
      </c>
      <c r="F109" s="36">
        <v>700</v>
      </c>
      <c r="G109" s="36">
        <f>F109*500</f>
        <v>350000</v>
      </c>
      <c r="H109" s="70">
        <v>0.7</v>
      </c>
      <c r="I109" s="62"/>
      <c r="J109" s="35">
        <v>365</v>
      </c>
      <c r="K109" s="35"/>
      <c r="L109" s="108">
        <f>J109*F109</f>
        <v>255500</v>
      </c>
    </row>
    <row r="110" spans="1:13">
      <c r="A110" s="33" t="s">
        <v>330</v>
      </c>
      <c r="B110" s="34" t="s">
        <v>39</v>
      </c>
      <c r="C110" s="34" t="s">
        <v>39</v>
      </c>
      <c r="D110" s="33" t="s">
        <v>40</v>
      </c>
      <c r="E110" s="35">
        <v>3615</v>
      </c>
      <c r="F110" s="36">
        <v>1</v>
      </c>
      <c r="G110" s="36">
        <f>F110*E110</f>
        <v>3615</v>
      </c>
      <c r="H110" s="70">
        <v>0.7</v>
      </c>
      <c r="I110" s="62"/>
      <c r="J110" s="35">
        <v>3010</v>
      </c>
      <c r="K110" s="35"/>
      <c r="L110" s="108">
        <f>J110*F110</f>
        <v>3010</v>
      </c>
    </row>
    <row r="111" spans="1:13">
      <c r="A111" s="33" t="s">
        <v>331</v>
      </c>
      <c r="B111" s="34" t="s">
        <v>42</v>
      </c>
      <c r="C111" s="34" t="s">
        <v>395</v>
      </c>
      <c r="D111" s="33" t="s">
        <v>40</v>
      </c>
      <c r="E111" s="35" t="s">
        <v>211</v>
      </c>
      <c r="F111" s="36">
        <v>14</v>
      </c>
      <c r="G111" s="36">
        <f>F111*900</f>
        <v>12600</v>
      </c>
      <c r="H111" s="70">
        <v>0.7</v>
      </c>
      <c r="I111" s="62"/>
      <c r="J111" s="35">
        <v>750</v>
      </c>
      <c r="K111" s="35"/>
      <c r="L111" s="108">
        <f>J111*F111</f>
        <v>10500</v>
      </c>
    </row>
    <row r="112" spans="1:13" ht="24">
      <c r="A112" s="33" t="s">
        <v>332</v>
      </c>
      <c r="B112" s="63" t="s">
        <v>231</v>
      </c>
      <c r="C112" s="64" t="s">
        <v>232</v>
      </c>
      <c r="D112" s="33" t="s">
        <v>38</v>
      </c>
      <c r="E112" s="35">
        <v>15000</v>
      </c>
      <c r="F112" s="36">
        <v>6</v>
      </c>
      <c r="G112" s="36">
        <f t="shared" ref="G112:G150" si="8">F112*E112</f>
        <v>90000</v>
      </c>
      <c r="H112" s="70">
        <v>0.7</v>
      </c>
      <c r="I112" s="62"/>
      <c r="J112" s="35"/>
      <c r="K112" s="35"/>
      <c r="L112" s="108"/>
    </row>
    <row r="113" spans="1:13" ht="24">
      <c r="A113" s="33" t="s">
        <v>333</v>
      </c>
      <c r="B113" s="34" t="s">
        <v>151</v>
      </c>
      <c r="C113" s="34" t="s">
        <v>153</v>
      </c>
      <c r="D113" s="33" t="s">
        <v>41</v>
      </c>
      <c r="E113" s="35">
        <v>2470</v>
      </c>
      <c r="F113" s="36">
        <v>1</v>
      </c>
      <c r="G113" s="36">
        <f t="shared" si="8"/>
        <v>2470</v>
      </c>
      <c r="H113" s="70">
        <v>0.7</v>
      </c>
      <c r="I113" s="62"/>
      <c r="J113" s="35">
        <v>1900</v>
      </c>
      <c r="K113" s="35"/>
      <c r="L113" s="108">
        <f>J113*F113</f>
        <v>1900</v>
      </c>
    </row>
    <row r="114" spans="1:13" ht="26.25" customHeight="1">
      <c r="A114" s="33" t="s">
        <v>334</v>
      </c>
      <c r="B114" s="34" t="s">
        <v>152</v>
      </c>
      <c r="C114" s="34" t="s">
        <v>154</v>
      </c>
      <c r="D114" s="33" t="s">
        <v>41</v>
      </c>
      <c r="E114" s="35">
        <v>5600</v>
      </c>
      <c r="F114" s="36">
        <v>1</v>
      </c>
      <c r="G114" s="36">
        <f t="shared" si="8"/>
        <v>5600</v>
      </c>
      <c r="H114" s="70">
        <v>0.7</v>
      </c>
      <c r="I114" s="62"/>
      <c r="J114" s="35"/>
      <c r="K114" s="35"/>
      <c r="L114" s="108"/>
    </row>
    <row r="115" spans="1:13" ht="24">
      <c r="A115" s="33" t="s">
        <v>335</v>
      </c>
      <c r="B115" s="34" t="s">
        <v>155</v>
      </c>
      <c r="C115" s="34" t="s">
        <v>156</v>
      </c>
      <c r="D115" s="33" t="s">
        <v>41</v>
      </c>
      <c r="E115" s="35">
        <v>3280</v>
      </c>
      <c r="F115" s="36">
        <v>1</v>
      </c>
      <c r="G115" s="36">
        <f t="shared" si="8"/>
        <v>3280</v>
      </c>
      <c r="H115" s="70">
        <v>0.7</v>
      </c>
      <c r="I115" s="62"/>
      <c r="J115" s="35"/>
      <c r="K115" s="35"/>
      <c r="L115" s="108"/>
    </row>
    <row r="116" spans="1:13">
      <c r="A116" s="33" t="s">
        <v>336</v>
      </c>
      <c r="B116" s="63" t="s">
        <v>142</v>
      </c>
      <c r="C116" s="63" t="s">
        <v>143</v>
      </c>
      <c r="D116" s="65" t="s">
        <v>37</v>
      </c>
      <c r="E116" s="45">
        <v>20</v>
      </c>
      <c r="F116" s="36">
        <v>350</v>
      </c>
      <c r="G116" s="36">
        <f t="shared" si="8"/>
        <v>7000</v>
      </c>
      <c r="H116" s="70">
        <v>0.7</v>
      </c>
      <c r="I116" s="62"/>
      <c r="J116" s="35">
        <v>14</v>
      </c>
      <c r="K116" s="35"/>
      <c r="L116" s="108">
        <f>J116*F116</f>
        <v>4900</v>
      </c>
    </row>
    <row r="117" spans="1:13">
      <c r="A117" s="33" t="s">
        <v>337</v>
      </c>
      <c r="B117" s="63" t="s">
        <v>144</v>
      </c>
      <c r="C117" s="63" t="s">
        <v>143</v>
      </c>
      <c r="D117" s="65" t="s">
        <v>37</v>
      </c>
      <c r="E117" s="45">
        <v>32</v>
      </c>
      <c r="F117" s="36">
        <v>700</v>
      </c>
      <c r="G117" s="36">
        <f t="shared" si="8"/>
        <v>22400</v>
      </c>
      <c r="H117" s="70">
        <v>0.7</v>
      </c>
      <c r="I117" s="62">
        <v>23.4</v>
      </c>
      <c r="J117" s="35">
        <v>24</v>
      </c>
      <c r="K117" s="35"/>
      <c r="L117" s="108"/>
      <c r="M117" s="1">
        <f>I117*F117</f>
        <v>16379.999999999998</v>
      </c>
    </row>
    <row r="118" spans="1:13">
      <c r="A118" s="33" t="s">
        <v>338</v>
      </c>
      <c r="B118" s="49" t="s">
        <v>145</v>
      </c>
      <c r="C118" s="63" t="s">
        <v>181</v>
      </c>
      <c r="D118" s="65" t="s">
        <v>37</v>
      </c>
      <c r="E118" s="45">
        <v>85</v>
      </c>
      <c r="F118" s="36">
        <v>350</v>
      </c>
      <c r="G118" s="36">
        <f t="shared" si="8"/>
        <v>29750</v>
      </c>
      <c r="H118" s="70">
        <v>0.7</v>
      </c>
      <c r="I118" s="62">
        <v>82</v>
      </c>
      <c r="J118" s="35"/>
      <c r="K118" s="35"/>
      <c r="L118" s="108"/>
      <c r="M118" s="1">
        <f t="shared" ref="M118:M121" si="9">I118*F118</f>
        <v>28700</v>
      </c>
    </row>
    <row r="119" spans="1:13" ht="24">
      <c r="A119" s="33" t="s">
        <v>339</v>
      </c>
      <c r="B119" s="63" t="s">
        <v>186</v>
      </c>
      <c r="C119" s="63" t="s">
        <v>189</v>
      </c>
      <c r="D119" s="65" t="s">
        <v>37</v>
      </c>
      <c r="E119" s="45">
        <v>565</v>
      </c>
      <c r="F119" s="36">
        <v>14</v>
      </c>
      <c r="G119" s="36">
        <f t="shared" si="8"/>
        <v>7910</v>
      </c>
      <c r="H119" s="70">
        <v>0.7</v>
      </c>
      <c r="I119" s="62">
        <v>490</v>
      </c>
      <c r="J119" s="35"/>
      <c r="K119" s="35"/>
      <c r="L119" s="108"/>
      <c r="M119" s="1">
        <f t="shared" si="9"/>
        <v>6860</v>
      </c>
    </row>
    <row r="120" spans="1:13" ht="24">
      <c r="A120" s="33" t="s">
        <v>340</v>
      </c>
      <c r="B120" s="63" t="s">
        <v>187</v>
      </c>
      <c r="C120" s="63" t="s">
        <v>190</v>
      </c>
      <c r="D120" s="65" t="s">
        <v>37</v>
      </c>
      <c r="E120" s="45">
        <v>735</v>
      </c>
      <c r="F120" s="36">
        <v>14</v>
      </c>
      <c r="G120" s="36">
        <f t="shared" si="8"/>
        <v>10290</v>
      </c>
      <c r="H120" s="70">
        <v>0.7</v>
      </c>
      <c r="I120" s="62">
        <v>529</v>
      </c>
      <c r="J120" s="35">
        <v>564</v>
      </c>
      <c r="K120" s="35"/>
      <c r="L120" s="108"/>
      <c r="M120" s="1">
        <f t="shared" si="9"/>
        <v>7406</v>
      </c>
    </row>
    <row r="121" spans="1:13" ht="24">
      <c r="A121" s="33" t="s">
        <v>341</v>
      </c>
      <c r="B121" s="63" t="s">
        <v>188</v>
      </c>
      <c r="C121" s="63" t="s">
        <v>191</v>
      </c>
      <c r="D121" s="65" t="s">
        <v>37</v>
      </c>
      <c r="E121" s="45">
        <v>1050</v>
      </c>
      <c r="F121" s="36">
        <v>7</v>
      </c>
      <c r="G121" s="36">
        <f t="shared" si="8"/>
        <v>7350</v>
      </c>
      <c r="H121" s="70">
        <v>0.7</v>
      </c>
      <c r="I121" s="62">
        <v>739</v>
      </c>
      <c r="J121" s="62">
        <v>800</v>
      </c>
      <c r="K121" s="62"/>
      <c r="L121" s="108"/>
      <c r="M121" s="1">
        <f t="shared" si="9"/>
        <v>5173</v>
      </c>
    </row>
    <row r="122" spans="1:13" ht="24">
      <c r="A122" s="33" t="s">
        <v>342</v>
      </c>
      <c r="B122" s="66" t="s">
        <v>139</v>
      </c>
      <c r="C122" s="67" t="s">
        <v>140</v>
      </c>
      <c r="D122" s="33" t="s">
        <v>1</v>
      </c>
      <c r="E122" s="35">
        <v>9000</v>
      </c>
      <c r="F122" s="36">
        <v>1</v>
      </c>
      <c r="G122" s="36">
        <f t="shared" si="8"/>
        <v>9000</v>
      </c>
      <c r="H122" s="70">
        <v>0.7</v>
      </c>
      <c r="I122" s="62"/>
      <c r="J122" s="62"/>
      <c r="K122" s="62"/>
      <c r="L122" s="108"/>
    </row>
    <row r="123" spans="1:13" ht="27" customHeight="1">
      <c r="A123" s="33" t="s">
        <v>343</v>
      </c>
      <c r="B123" s="34" t="s">
        <v>50</v>
      </c>
      <c r="C123" s="55" t="s">
        <v>171</v>
      </c>
      <c r="D123" s="33" t="s">
        <v>1</v>
      </c>
      <c r="E123" s="35">
        <v>15500</v>
      </c>
      <c r="F123" s="36">
        <v>1</v>
      </c>
      <c r="G123" s="36">
        <f t="shared" si="8"/>
        <v>15500</v>
      </c>
      <c r="H123" s="70">
        <v>0.7</v>
      </c>
      <c r="I123" s="62"/>
      <c r="J123" s="62">
        <v>11900</v>
      </c>
      <c r="K123" s="62"/>
      <c r="L123" s="108">
        <f>J123*F123</f>
        <v>11900</v>
      </c>
    </row>
    <row r="124" spans="1:13" ht="41.25" customHeight="1">
      <c r="A124" s="33" t="s">
        <v>344</v>
      </c>
      <c r="B124" s="68" t="s">
        <v>146</v>
      </c>
      <c r="C124" s="34" t="s">
        <v>167</v>
      </c>
      <c r="D124" s="33" t="s">
        <v>141</v>
      </c>
      <c r="E124" s="35">
        <v>24500</v>
      </c>
      <c r="F124" s="36">
        <v>1</v>
      </c>
      <c r="G124" s="36">
        <f t="shared" si="8"/>
        <v>24500</v>
      </c>
      <c r="H124" s="70">
        <v>0.7</v>
      </c>
      <c r="I124" s="62"/>
      <c r="J124" s="62"/>
      <c r="K124" s="62"/>
      <c r="L124" s="108"/>
    </row>
    <row r="125" spans="1:13" ht="28.5" customHeight="1">
      <c r="A125" s="33" t="s">
        <v>345</v>
      </c>
      <c r="B125" s="68" t="s">
        <v>147</v>
      </c>
      <c r="C125" s="34" t="s">
        <v>167</v>
      </c>
      <c r="D125" s="33" t="s">
        <v>141</v>
      </c>
      <c r="E125" s="35">
        <v>24500</v>
      </c>
      <c r="F125" s="36">
        <v>1</v>
      </c>
      <c r="G125" s="36">
        <f t="shared" si="8"/>
        <v>24500</v>
      </c>
      <c r="H125" s="70">
        <v>0.7</v>
      </c>
      <c r="I125" s="62"/>
      <c r="J125" s="62"/>
      <c r="K125" s="62"/>
      <c r="L125" s="108"/>
    </row>
    <row r="126" spans="1:13" ht="39.75" customHeight="1">
      <c r="A126" s="33" t="s">
        <v>346</v>
      </c>
      <c r="B126" s="68" t="s">
        <v>148</v>
      </c>
      <c r="C126" s="34" t="s">
        <v>167</v>
      </c>
      <c r="D126" s="33" t="s">
        <v>141</v>
      </c>
      <c r="E126" s="35">
        <v>24500</v>
      </c>
      <c r="F126" s="36">
        <v>1</v>
      </c>
      <c r="G126" s="36">
        <f t="shared" si="8"/>
        <v>24500</v>
      </c>
      <c r="H126" s="70">
        <v>0.7</v>
      </c>
      <c r="I126" s="62"/>
      <c r="J126" s="62"/>
      <c r="K126" s="62"/>
      <c r="L126" s="108"/>
    </row>
    <row r="127" spans="1:13" ht="28.5" customHeight="1">
      <c r="A127" s="33" t="s">
        <v>347</v>
      </c>
      <c r="B127" s="34" t="s">
        <v>43</v>
      </c>
      <c r="C127" s="34" t="s">
        <v>168</v>
      </c>
      <c r="D127" s="33" t="s">
        <v>141</v>
      </c>
      <c r="E127" s="35">
        <v>15500</v>
      </c>
      <c r="F127" s="36">
        <v>1</v>
      </c>
      <c r="G127" s="36">
        <f t="shared" si="8"/>
        <v>15500</v>
      </c>
      <c r="H127" s="70">
        <v>0.7</v>
      </c>
      <c r="I127" s="62"/>
      <c r="J127" s="62"/>
      <c r="K127" s="62"/>
      <c r="L127" s="108"/>
    </row>
    <row r="128" spans="1:13" ht="24.75" customHeight="1">
      <c r="A128" s="33" t="s">
        <v>348</v>
      </c>
      <c r="B128" s="34" t="s">
        <v>44</v>
      </c>
      <c r="C128" s="34" t="s">
        <v>168</v>
      </c>
      <c r="D128" s="33" t="s">
        <v>141</v>
      </c>
      <c r="E128" s="35">
        <v>15500</v>
      </c>
      <c r="F128" s="36">
        <v>1</v>
      </c>
      <c r="G128" s="36">
        <f t="shared" si="8"/>
        <v>15500</v>
      </c>
      <c r="H128" s="70">
        <v>0.7</v>
      </c>
      <c r="I128" s="62"/>
      <c r="J128" s="62"/>
      <c r="K128" s="62"/>
      <c r="L128" s="108"/>
    </row>
    <row r="129" spans="1:14" ht="26.25" customHeight="1">
      <c r="A129" s="33" t="s">
        <v>349</v>
      </c>
      <c r="B129" s="34" t="s">
        <v>45</v>
      </c>
      <c r="C129" s="34" t="s">
        <v>168</v>
      </c>
      <c r="D129" s="33" t="s">
        <v>141</v>
      </c>
      <c r="E129" s="35">
        <v>15500</v>
      </c>
      <c r="F129" s="36">
        <v>1</v>
      </c>
      <c r="G129" s="36">
        <f t="shared" si="8"/>
        <v>15500</v>
      </c>
      <c r="H129" s="70">
        <v>0.7</v>
      </c>
      <c r="I129" s="62"/>
      <c r="J129" s="62"/>
      <c r="K129" s="62"/>
      <c r="L129" s="108"/>
    </row>
    <row r="130" spans="1:14" ht="24">
      <c r="A130" s="33" t="s">
        <v>350</v>
      </c>
      <c r="B130" s="34" t="s">
        <v>46</v>
      </c>
      <c r="C130" s="34" t="s">
        <v>168</v>
      </c>
      <c r="D130" s="33" t="s">
        <v>141</v>
      </c>
      <c r="E130" s="35">
        <v>15700</v>
      </c>
      <c r="F130" s="36">
        <v>1</v>
      </c>
      <c r="G130" s="36">
        <f t="shared" si="8"/>
        <v>15700</v>
      </c>
      <c r="H130" s="70">
        <v>0.7</v>
      </c>
      <c r="I130" s="62"/>
      <c r="J130" s="62"/>
      <c r="K130" s="62"/>
      <c r="L130" s="108"/>
    </row>
    <row r="131" spans="1:14" ht="24">
      <c r="A131" s="33" t="s">
        <v>351</v>
      </c>
      <c r="B131" s="34" t="s">
        <v>47</v>
      </c>
      <c r="C131" s="34" t="s">
        <v>169</v>
      </c>
      <c r="D131" s="33" t="s">
        <v>141</v>
      </c>
      <c r="E131" s="35">
        <v>16000</v>
      </c>
      <c r="F131" s="36">
        <v>1</v>
      </c>
      <c r="G131" s="36">
        <f t="shared" si="8"/>
        <v>16000</v>
      </c>
      <c r="H131" s="70">
        <v>0.7</v>
      </c>
      <c r="I131" s="62"/>
      <c r="J131" s="62"/>
      <c r="K131" s="62"/>
      <c r="L131" s="108"/>
    </row>
    <row r="132" spans="1:14" ht="30" customHeight="1">
      <c r="A132" s="33" t="s">
        <v>352</v>
      </c>
      <c r="B132" s="34" t="s">
        <v>48</v>
      </c>
      <c r="C132" s="34" t="s">
        <v>169</v>
      </c>
      <c r="D132" s="33" t="s">
        <v>141</v>
      </c>
      <c r="E132" s="35">
        <v>16000</v>
      </c>
      <c r="F132" s="36">
        <v>1</v>
      </c>
      <c r="G132" s="36">
        <f t="shared" si="8"/>
        <v>16000</v>
      </c>
      <c r="H132" s="70">
        <v>0.7</v>
      </c>
      <c r="I132" s="62"/>
      <c r="J132" s="62"/>
      <c r="K132" s="62"/>
      <c r="L132" s="108"/>
    </row>
    <row r="133" spans="1:14" ht="25.5" customHeight="1">
      <c r="A133" s="33" t="s">
        <v>353</v>
      </c>
      <c r="B133" s="34" t="s">
        <v>134</v>
      </c>
      <c r="C133" s="34" t="s">
        <v>170</v>
      </c>
      <c r="D133" s="33" t="s">
        <v>141</v>
      </c>
      <c r="E133" s="35">
        <v>28800</v>
      </c>
      <c r="F133" s="36">
        <v>1</v>
      </c>
      <c r="G133" s="36">
        <f t="shared" si="8"/>
        <v>28800</v>
      </c>
      <c r="H133" s="70">
        <v>0.7</v>
      </c>
      <c r="I133" s="62"/>
      <c r="J133" s="62"/>
      <c r="K133" s="62"/>
      <c r="L133" s="108"/>
    </row>
    <row r="134" spans="1:14" ht="27.75" customHeight="1">
      <c r="A134" s="33" t="s">
        <v>354</v>
      </c>
      <c r="B134" s="34" t="s">
        <v>135</v>
      </c>
      <c r="C134" s="34" t="s">
        <v>170</v>
      </c>
      <c r="D134" s="33" t="s">
        <v>141</v>
      </c>
      <c r="E134" s="35">
        <v>28800</v>
      </c>
      <c r="F134" s="36">
        <v>1</v>
      </c>
      <c r="G134" s="36">
        <f t="shared" si="8"/>
        <v>28800</v>
      </c>
      <c r="H134" s="70">
        <v>0.7</v>
      </c>
      <c r="I134" s="62"/>
      <c r="J134" s="62"/>
      <c r="K134" s="62"/>
      <c r="L134" s="108"/>
    </row>
    <row r="135" spans="1:14" ht="26.25" customHeight="1">
      <c r="A135" s="33" t="s">
        <v>355</v>
      </c>
      <c r="B135" s="34" t="s">
        <v>136</v>
      </c>
      <c r="C135" s="34" t="s">
        <v>170</v>
      </c>
      <c r="D135" s="33" t="s">
        <v>141</v>
      </c>
      <c r="E135" s="35">
        <v>28800</v>
      </c>
      <c r="F135" s="36">
        <v>1</v>
      </c>
      <c r="G135" s="36">
        <f t="shared" si="8"/>
        <v>28800</v>
      </c>
      <c r="H135" s="70">
        <v>0.7</v>
      </c>
      <c r="I135" s="62"/>
      <c r="J135" s="62"/>
      <c r="K135" s="62"/>
      <c r="L135" s="108"/>
    </row>
    <row r="136" spans="1:14" ht="25.5" customHeight="1">
      <c r="A136" s="33" t="s">
        <v>356</v>
      </c>
      <c r="B136" s="34" t="s">
        <v>137</v>
      </c>
      <c r="C136" s="34" t="s">
        <v>170</v>
      </c>
      <c r="D136" s="33" t="s">
        <v>141</v>
      </c>
      <c r="E136" s="35">
        <v>28800</v>
      </c>
      <c r="F136" s="36">
        <v>1</v>
      </c>
      <c r="G136" s="36">
        <f t="shared" si="8"/>
        <v>28800</v>
      </c>
      <c r="H136" s="70">
        <v>0.7</v>
      </c>
      <c r="I136" s="62"/>
      <c r="J136" s="62"/>
      <c r="K136" s="62"/>
      <c r="L136" s="108"/>
    </row>
    <row r="137" spans="1:14" ht="27.75" customHeight="1">
      <c r="A137" s="33" t="s">
        <v>357</v>
      </c>
      <c r="B137" s="34" t="s">
        <v>138</v>
      </c>
      <c r="C137" s="34" t="s">
        <v>170</v>
      </c>
      <c r="D137" s="33" t="s">
        <v>141</v>
      </c>
      <c r="E137" s="35">
        <v>28800</v>
      </c>
      <c r="F137" s="36">
        <v>1</v>
      </c>
      <c r="G137" s="36">
        <f t="shared" si="8"/>
        <v>28800</v>
      </c>
      <c r="H137" s="70">
        <v>0.7</v>
      </c>
      <c r="I137" s="62"/>
      <c r="J137" s="62"/>
      <c r="K137" s="62"/>
      <c r="L137" s="108"/>
    </row>
    <row r="138" spans="1:14" customFormat="1" ht="37.5" customHeight="1">
      <c r="A138" s="33" t="s">
        <v>358</v>
      </c>
      <c r="B138" s="63" t="s">
        <v>383</v>
      </c>
      <c r="C138" s="63" t="s">
        <v>55</v>
      </c>
      <c r="D138" s="65" t="s">
        <v>1</v>
      </c>
      <c r="E138" s="69">
        <v>103350</v>
      </c>
      <c r="F138" s="36">
        <v>1</v>
      </c>
      <c r="G138" s="36">
        <f t="shared" si="8"/>
        <v>103350</v>
      </c>
      <c r="H138" s="70">
        <v>0.7</v>
      </c>
      <c r="I138" s="87"/>
      <c r="J138" s="87"/>
      <c r="K138" s="87">
        <v>103330</v>
      </c>
      <c r="L138" s="108"/>
      <c r="N138">
        <f>K138*F138</f>
        <v>103330</v>
      </c>
    </row>
    <row r="139" spans="1:14" customFormat="1" ht="36">
      <c r="A139" s="33" t="s">
        <v>359</v>
      </c>
      <c r="B139" s="71" t="s">
        <v>382</v>
      </c>
      <c r="C139" s="63" t="s">
        <v>56</v>
      </c>
      <c r="D139" s="65" t="s">
        <v>1</v>
      </c>
      <c r="E139" s="69">
        <v>78300</v>
      </c>
      <c r="F139" s="36">
        <v>4</v>
      </c>
      <c r="G139" s="36">
        <f t="shared" si="8"/>
        <v>313200</v>
      </c>
      <c r="H139" s="70">
        <v>0.7</v>
      </c>
      <c r="I139" s="87"/>
      <c r="J139" s="87"/>
      <c r="K139" s="87">
        <v>78280</v>
      </c>
      <c r="L139" s="108"/>
      <c r="N139">
        <f t="shared" ref="N139:N150" si="10">K139*F139</f>
        <v>313120</v>
      </c>
    </row>
    <row r="140" spans="1:14" customFormat="1" ht="27" customHeight="1">
      <c r="A140" s="33" t="s">
        <v>360</v>
      </c>
      <c r="B140" s="72" t="s">
        <v>381</v>
      </c>
      <c r="C140" s="63" t="s">
        <v>57</v>
      </c>
      <c r="D140" s="65" t="s">
        <v>58</v>
      </c>
      <c r="E140" s="69">
        <v>33750</v>
      </c>
      <c r="F140" s="36">
        <v>14</v>
      </c>
      <c r="G140" s="36">
        <f t="shared" si="8"/>
        <v>472500</v>
      </c>
      <c r="H140" s="70">
        <v>0.7</v>
      </c>
      <c r="I140" s="87"/>
      <c r="J140" s="87"/>
      <c r="K140" s="87">
        <v>33730</v>
      </c>
      <c r="L140" s="108"/>
      <c r="N140">
        <f t="shared" si="10"/>
        <v>472220</v>
      </c>
    </row>
    <row r="141" spans="1:14" customFormat="1" ht="36">
      <c r="A141" s="33" t="s">
        <v>361</v>
      </c>
      <c r="B141" s="73" t="s">
        <v>380</v>
      </c>
      <c r="C141" s="63" t="s">
        <v>59</v>
      </c>
      <c r="D141" s="65" t="s">
        <v>58</v>
      </c>
      <c r="E141" s="69">
        <v>17700</v>
      </c>
      <c r="F141" s="36">
        <v>21</v>
      </c>
      <c r="G141" s="36">
        <f t="shared" si="8"/>
        <v>371700</v>
      </c>
      <c r="H141" s="70">
        <v>0.7</v>
      </c>
      <c r="I141" s="87"/>
      <c r="J141" s="87"/>
      <c r="K141" s="87">
        <v>17680</v>
      </c>
      <c r="L141" s="108"/>
      <c r="N141">
        <f t="shared" si="10"/>
        <v>371280</v>
      </c>
    </row>
    <row r="142" spans="1:14" customFormat="1" ht="36">
      <c r="A142" s="33" t="s">
        <v>362</v>
      </c>
      <c r="B142" s="74" t="s">
        <v>379</v>
      </c>
      <c r="C142" s="63" t="s">
        <v>60</v>
      </c>
      <c r="D142" s="65" t="s">
        <v>58</v>
      </c>
      <c r="E142" s="69">
        <v>16650</v>
      </c>
      <c r="F142" s="36">
        <v>14</v>
      </c>
      <c r="G142" s="36">
        <f t="shared" si="8"/>
        <v>233100</v>
      </c>
      <c r="H142" s="70">
        <v>0.7</v>
      </c>
      <c r="I142" s="87"/>
      <c r="J142" s="87"/>
      <c r="K142" s="87">
        <v>16630</v>
      </c>
      <c r="L142" s="108"/>
      <c r="N142">
        <f t="shared" si="10"/>
        <v>232820</v>
      </c>
    </row>
    <row r="143" spans="1:14" customFormat="1" ht="48">
      <c r="A143" s="33" t="s">
        <v>363</v>
      </c>
      <c r="B143" s="75" t="s">
        <v>378</v>
      </c>
      <c r="C143" s="63" t="s">
        <v>61</v>
      </c>
      <c r="D143" s="65" t="s">
        <v>58</v>
      </c>
      <c r="E143" s="69">
        <v>16650</v>
      </c>
      <c r="F143" s="36">
        <v>14</v>
      </c>
      <c r="G143" s="36">
        <f t="shared" si="8"/>
        <v>233100</v>
      </c>
      <c r="H143" s="70">
        <v>0.7</v>
      </c>
      <c r="I143" s="87"/>
      <c r="J143" s="87"/>
      <c r="K143" s="87">
        <v>16630</v>
      </c>
      <c r="L143" s="108"/>
      <c r="N143">
        <f t="shared" si="10"/>
        <v>232820</v>
      </c>
    </row>
    <row r="144" spans="1:14" customFormat="1" ht="24">
      <c r="A144" s="33" t="s">
        <v>364</v>
      </c>
      <c r="B144" s="76" t="s">
        <v>377</v>
      </c>
      <c r="C144" s="63" t="s">
        <v>62</v>
      </c>
      <c r="D144" s="65" t="s">
        <v>58</v>
      </c>
      <c r="E144" s="69">
        <v>23550</v>
      </c>
      <c r="F144" s="36">
        <v>21</v>
      </c>
      <c r="G144" s="36">
        <f t="shared" si="8"/>
        <v>494550</v>
      </c>
      <c r="H144" s="70">
        <v>0.7</v>
      </c>
      <c r="I144" s="87"/>
      <c r="J144" s="87"/>
      <c r="K144" s="87">
        <v>23530</v>
      </c>
      <c r="L144" s="108"/>
      <c r="N144">
        <f t="shared" si="10"/>
        <v>494130</v>
      </c>
    </row>
    <row r="145" spans="1:24" customFormat="1" ht="30" customHeight="1">
      <c r="A145" s="33" t="s">
        <v>365</v>
      </c>
      <c r="B145" s="77" t="s">
        <v>376</v>
      </c>
      <c r="C145" s="63" t="s">
        <v>63</v>
      </c>
      <c r="D145" s="65" t="s">
        <v>58</v>
      </c>
      <c r="E145" s="69">
        <v>16650</v>
      </c>
      <c r="F145" s="36">
        <v>14</v>
      </c>
      <c r="G145" s="36">
        <f t="shared" si="8"/>
        <v>233100</v>
      </c>
      <c r="H145" s="70">
        <v>0.7</v>
      </c>
      <c r="I145" s="87"/>
      <c r="J145" s="87"/>
      <c r="K145" s="87">
        <v>16630</v>
      </c>
      <c r="L145" s="108"/>
      <c r="N145">
        <f t="shared" si="10"/>
        <v>232820</v>
      </c>
    </row>
    <row r="146" spans="1:24" customFormat="1" ht="29.25" customHeight="1">
      <c r="A146" s="33" t="s">
        <v>366</v>
      </c>
      <c r="B146" s="78" t="s">
        <v>375</v>
      </c>
      <c r="C146" s="63" t="s">
        <v>64</v>
      </c>
      <c r="D146" s="65" t="s">
        <v>58</v>
      </c>
      <c r="E146" s="69">
        <v>16650</v>
      </c>
      <c r="F146" s="36">
        <v>21</v>
      </c>
      <c r="G146" s="36">
        <f t="shared" si="8"/>
        <v>349650</v>
      </c>
      <c r="H146" s="70">
        <v>0.7</v>
      </c>
      <c r="I146" s="87"/>
      <c r="J146" s="87"/>
      <c r="K146" s="87">
        <v>16630</v>
      </c>
      <c r="L146" s="108"/>
      <c r="N146">
        <f t="shared" si="10"/>
        <v>349230</v>
      </c>
    </row>
    <row r="147" spans="1:24" s="2" customFormat="1" ht="36">
      <c r="A147" s="33" t="s">
        <v>367</v>
      </c>
      <c r="B147" s="79" t="s">
        <v>374</v>
      </c>
      <c r="C147" s="63" t="s">
        <v>65</v>
      </c>
      <c r="D147" s="65" t="s">
        <v>58</v>
      </c>
      <c r="E147" s="69">
        <v>17100</v>
      </c>
      <c r="F147" s="36">
        <v>1</v>
      </c>
      <c r="G147" s="36">
        <f t="shared" si="8"/>
        <v>17100</v>
      </c>
      <c r="H147" s="70">
        <v>0.7</v>
      </c>
      <c r="I147" s="88"/>
      <c r="J147" s="88"/>
      <c r="K147" s="88">
        <v>17080</v>
      </c>
      <c r="L147" s="108"/>
      <c r="N147">
        <f t="shared" si="10"/>
        <v>17080</v>
      </c>
    </row>
    <row r="148" spans="1:24" customFormat="1" ht="24.75" customHeight="1">
      <c r="A148" s="33" t="s">
        <v>368</v>
      </c>
      <c r="B148" s="80" t="s">
        <v>373</v>
      </c>
      <c r="C148" s="63" t="s">
        <v>66</v>
      </c>
      <c r="D148" s="65" t="s">
        <v>58</v>
      </c>
      <c r="E148" s="69">
        <v>21000</v>
      </c>
      <c r="F148" s="36">
        <v>1</v>
      </c>
      <c r="G148" s="36">
        <f t="shared" si="8"/>
        <v>21000</v>
      </c>
      <c r="H148" s="70">
        <v>0.7</v>
      </c>
      <c r="I148" s="87"/>
      <c r="J148" s="87"/>
      <c r="K148" s="87">
        <v>20980</v>
      </c>
      <c r="L148" s="108"/>
      <c r="N148">
        <f t="shared" si="10"/>
        <v>20980</v>
      </c>
    </row>
    <row r="149" spans="1:24" customFormat="1" ht="36">
      <c r="A149" s="33" t="s">
        <v>369</v>
      </c>
      <c r="B149" s="80" t="s">
        <v>372</v>
      </c>
      <c r="C149" s="63" t="s">
        <v>85</v>
      </c>
      <c r="D149" s="65" t="s">
        <v>1</v>
      </c>
      <c r="E149" s="69">
        <v>81140</v>
      </c>
      <c r="F149" s="36">
        <v>3</v>
      </c>
      <c r="G149" s="36">
        <f t="shared" si="8"/>
        <v>243420</v>
      </c>
      <c r="H149" s="70">
        <v>0.7</v>
      </c>
      <c r="I149" s="87"/>
      <c r="J149" s="87"/>
      <c r="K149" s="87">
        <v>81120</v>
      </c>
      <c r="L149" s="108"/>
      <c r="N149">
        <f t="shared" si="10"/>
        <v>243360</v>
      </c>
    </row>
    <row r="150" spans="1:24" customFormat="1" ht="38.25" customHeight="1">
      <c r="A150" s="33" t="s">
        <v>370</v>
      </c>
      <c r="B150" s="81" t="s">
        <v>371</v>
      </c>
      <c r="C150" s="63" t="s">
        <v>67</v>
      </c>
      <c r="D150" s="65" t="s">
        <v>1</v>
      </c>
      <c r="E150" s="69">
        <v>63900</v>
      </c>
      <c r="F150" s="36">
        <v>3</v>
      </c>
      <c r="G150" s="36">
        <f t="shared" si="8"/>
        <v>191700</v>
      </c>
      <c r="H150" s="70">
        <v>0.7</v>
      </c>
      <c r="I150" s="87"/>
      <c r="J150" s="87"/>
      <c r="K150" s="87">
        <v>63880</v>
      </c>
      <c r="L150" s="108"/>
      <c r="N150">
        <f t="shared" si="10"/>
        <v>191640</v>
      </c>
    </row>
    <row r="151" spans="1:24" s="5" customFormat="1" ht="16.5" customHeight="1">
      <c r="A151" s="12"/>
      <c r="B151" s="9"/>
      <c r="C151" s="4"/>
      <c r="D151" s="8"/>
      <c r="E151" s="11"/>
      <c r="F151" s="25"/>
      <c r="G151" s="26"/>
      <c r="H151" s="23"/>
      <c r="L151" s="5">
        <f>SUM(L13:L150)</f>
        <v>6695953.5</v>
      </c>
      <c r="M151" s="5">
        <f>SUM(M13:M150)</f>
        <v>592907</v>
      </c>
      <c r="N151" s="5">
        <f>SUM(N138:N150)</f>
        <v>3274830</v>
      </c>
    </row>
    <row r="152" spans="1:24" ht="22.5" customHeight="1">
      <c r="A152" s="98"/>
      <c r="B152" s="111" t="s">
        <v>405</v>
      </c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/>
      <c r="Q152"/>
      <c r="R152"/>
      <c r="S152"/>
    </row>
    <row r="153" spans="1:24" ht="18.75" customHeight="1">
      <c r="A153" s="100" t="s">
        <v>406</v>
      </c>
      <c r="B153" s="111" t="s">
        <v>415</v>
      </c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01"/>
      <c r="Q153"/>
      <c r="R153"/>
      <c r="S153"/>
    </row>
    <row r="154" spans="1:24" ht="18.75" customHeight="1">
      <c r="A154" s="100" t="s">
        <v>411</v>
      </c>
      <c r="B154" s="111" t="s">
        <v>408</v>
      </c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01"/>
      <c r="Q154"/>
      <c r="R154"/>
      <c r="S154"/>
    </row>
    <row r="155" spans="1:24" ht="18.75" customHeight="1">
      <c r="A155" s="100" t="s">
        <v>412</v>
      </c>
      <c r="B155" s="111" t="s">
        <v>416</v>
      </c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01"/>
      <c r="Q155"/>
      <c r="R155"/>
      <c r="S155"/>
    </row>
    <row r="156" spans="1:24" ht="18.75" customHeight="1">
      <c r="A156" s="100" t="s">
        <v>413</v>
      </c>
      <c r="B156" s="111" t="s">
        <v>417</v>
      </c>
      <c r="C156" s="111"/>
      <c r="D156" s="111"/>
      <c r="E156" s="111"/>
      <c r="F156" s="111"/>
      <c r="G156" s="111"/>
      <c r="H156" s="111"/>
      <c r="I156" s="111"/>
      <c r="J156" s="99"/>
      <c r="K156" s="99"/>
      <c r="L156" s="99"/>
      <c r="M156" s="99"/>
      <c r="N156" s="99"/>
      <c r="O156" s="99"/>
      <c r="P156" s="101"/>
      <c r="Q156"/>
      <c r="R156"/>
      <c r="S156"/>
    </row>
    <row r="157" spans="1:24" ht="30" customHeight="1">
      <c r="A157" s="100" t="s">
        <v>414</v>
      </c>
      <c r="B157" s="112" t="s">
        <v>407</v>
      </c>
      <c r="C157" s="112"/>
      <c r="D157" s="112"/>
      <c r="E157" s="112"/>
      <c r="F157" s="112"/>
      <c r="G157" s="112"/>
      <c r="H157" s="112"/>
      <c r="I157" s="112"/>
      <c r="J157" s="102"/>
      <c r="K157" s="102"/>
      <c r="L157" s="102"/>
      <c r="M157" s="106"/>
      <c r="N157" s="106"/>
      <c r="O157" s="106"/>
      <c r="P157"/>
      <c r="Q157"/>
      <c r="R157"/>
      <c r="S157"/>
    </row>
    <row r="158" spans="1:24" ht="18.75">
      <c r="A158" s="98"/>
      <c r="B158" s="103"/>
      <c r="C158" s="103"/>
      <c r="D158" s="103"/>
      <c r="E158" s="103"/>
      <c r="F158" s="103"/>
      <c r="G158" s="103"/>
      <c r="H158" s="104"/>
      <c r="I158" s="105"/>
      <c r="J158" s="105"/>
      <c r="K158" s="105"/>
      <c r="L158" s="105"/>
      <c r="M158" s="105"/>
      <c r="N158" s="105"/>
      <c r="O158"/>
      <c r="P158"/>
      <c r="Q158"/>
      <c r="R158"/>
      <c r="S158"/>
    </row>
    <row r="159" spans="1:24" ht="18.75">
      <c r="A159" s="98"/>
      <c r="B159" s="29" t="s">
        <v>418</v>
      </c>
      <c r="C159" s="109"/>
      <c r="D159" s="29" t="s">
        <v>419</v>
      </c>
      <c r="E159" s="110"/>
      <c r="F159" s="109"/>
      <c r="G159" s="1"/>
      <c r="H159" s="109"/>
      <c r="N159" s="94"/>
      <c r="O159"/>
      <c r="P159"/>
      <c r="Q159"/>
      <c r="R159"/>
      <c r="S159"/>
      <c r="T159"/>
      <c r="U159"/>
      <c r="V159"/>
      <c r="W159" s="29" t="s">
        <v>396</v>
      </c>
      <c r="X159"/>
    </row>
    <row r="160" spans="1:24" ht="18.75">
      <c r="A160" s="98"/>
      <c r="B160" s="89"/>
      <c r="C160" s="89"/>
      <c r="D160" s="109"/>
      <c r="E160" s="29"/>
      <c r="F160" s="89"/>
      <c r="G160" s="1"/>
      <c r="H160" s="109"/>
      <c r="N160" s="94"/>
      <c r="O160"/>
      <c r="P160"/>
      <c r="Q160"/>
      <c r="R160"/>
      <c r="S160"/>
      <c r="T160"/>
      <c r="U160"/>
      <c r="V160"/>
      <c r="W160" s="29"/>
      <c r="X160"/>
    </row>
    <row r="161" spans="1:24" ht="18.75">
      <c r="A161" s="98"/>
      <c r="B161" s="89" t="s">
        <v>398</v>
      </c>
      <c r="C161" s="89"/>
      <c r="D161" s="29" t="s">
        <v>399</v>
      </c>
      <c r="E161" s="29"/>
      <c r="F161" s="89"/>
      <c r="G161" s="1"/>
      <c r="H161" s="109"/>
      <c r="N161" s="94"/>
      <c r="O161"/>
      <c r="P161"/>
      <c r="Q161"/>
      <c r="R161"/>
      <c r="S161"/>
      <c r="T161"/>
      <c r="U161"/>
      <c r="V161"/>
      <c r="W161" s="29" t="s">
        <v>397</v>
      </c>
      <c r="X161"/>
    </row>
    <row r="162" spans="1:24" customFormat="1">
      <c r="A162" s="1"/>
      <c r="B162" s="89"/>
      <c r="C162" s="89"/>
      <c r="D162" s="29"/>
      <c r="E162" s="29"/>
      <c r="F162" s="29"/>
      <c r="G162" s="93"/>
      <c r="H162" s="89"/>
      <c r="N162" s="94"/>
      <c r="W162" s="29"/>
    </row>
    <row r="178" spans="3:5">
      <c r="C178" s="3"/>
      <c r="D178" s="7"/>
      <c r="E178" s="10"/>
    </row>
    <row r="179" spans="3:5">
      <c r="C179" s="3"/>
      <c r="D179" s="7"/>
      <c r="E179" s="10"/>
    </row>
    <row r="180" spans="3:5">
      <c r="C180" s="14"/>
      <c r="D180" s="7"/>
      <c r="E180" s="10"/>
    </row>
    <row r="181" spans="3:5">
      <c r="C181" s="15"/>
      <c r="D181" s="7"/>
      <c r="E181" s="10"/>
    </row>
    <row r="182" spans="3:5">
      <c r="C182" s="15"/>
      <c r="D182" s="7"/>
      <c r="E182" s="10"/>
    </row>
    <row r="183" spans="3:5">
      <c r="C183" s="15"/>
      <c r="D183" s="7"/>
      <c r="E183" s="10"/>
    </row>
    <row r="184" spans="3:5">
      <c r="C184" s="16"/>
      <c r="D184" s="7"/>
      <c r="E184" s="10"/>
    </row>
    <row r="185" spans="3:5">
      <c r="C185" s="17"/>
      <c r="D185" s="7"/>
      <c r="E185" s="10"/>
    </row>
    <row r="186" spans="3:5">
      <c r="C186" s="15"/>
      <c r="D186" s="7"/>
      <c r="E186" s="10"/>
    </row>
    <row r="187" spans="3:5">
      <c r="C187" s="15"/>
      <c r="D187" s="7"/>
      <c r="E187" s="10"/>
    </row>
    <row r="188" spans="3:5">
      <c r="C188" s="15"/>
      <c r="D188" s="7"/>
      <c r="E188" s="10"/>
    </row>
    <row r="189" spans="3:5">
      <c r="C189" s="18"/>
      <c r="D189" s="7"/>
      <c r="E189" s="10"/>
    </row>
    <row r="190" spans="3:5">
      <c r="C190" s="19"/>
      <c r="D190" s="7"/>
      <c r="E190" s="10"/>
    </row>
    <row r="191" spans="3:5">
      <c r="C191" s="14"/>
      <c r="D191" s="7"/>
      <c r="E191" s="10"/>
    </row>
    <row r="192" spans="3:5">
      <c r="C192" s="15"/>
      <c r="D192" s="7"/>
      <c r="E192" s="10"/>
    </row>
    <row r="193" spans="3:5">
      <c r="C193" s="15"/>
      <c r="D193" s="7"/>
      <c r="E193" s="10"/>
    </row>
    <row r="194" spans="3:5">
      <c r="C194" s="15"/>
      <c r="D194" s="7"/>
      <c r="E194" s="10"/>
    </row>
    <row r="195" spans="3:5">
      <c r="C195" s="15"/>
      <c r="D195" s="7"/>
      <c r="E195" s="10"/>
    </row>
    <row r="196" spans="3:5">
      <c r="C196" s="20"/>
      <c r="D196" s="7"/>
      <c r="E196" s="10"/>
    </row>
    <row r="197" spans="3:5">
      <c r="C197" s="20"/>
      <c r="D197" s="7"/>
      <c r="E197" s="10"/>
    </row>
    <row r="198" spans="3:5">
      <c r="C198" s="15"/>
      <c r="D198" s="7"/>
      <c r="E198" s="10"/>
    </row>
    <row r="199" spans="3:5">
      <c r="C199" s="14"/>
      <c r="D199" s="7"/>
      <c r="E199" s="10"/>
    </row>
    <row r="200" spans="3:5">
      <c r="C200" s="17"/>
      <c r="D200" s="7"/>
      <c r="E200" s="10"/>
    </row>
    <row r="201" spans="3:5">
      <c r="C201" s="17"/>
      <c r="D201" s="7"/>
      <c r="E201" s="10"/>
    </row>
    <row r="202" spans="3:5">
      <c r="C202" s="14"/>
      <c r="D202" s="7"/>
      <c r="E202" s="10"/>
    </row>
    <row r="203" spans="3:5">
      <c r="C203" s="15"/>
      <c r="D203" s="7"/>
      <c r="E203" s="10"/>
    </row>
    <row r="204" spans="3:5">
      <c r="C204" s="15"/>
      <c r="D204" s="7"/>
      <c r="E204" s="10"/>
    </row>
    <row r="205" spans="3:5">
      <c r="C205" s="14"/>
      <c r="D205" s="7"/>
      <c r="E205" s="10"/>
    </row>
    <row r="206" spans="3:5">
      <c r="C206" s="15"/>
      <c r="D206" s="7"/>
      <c r="E206" s="10"/>
    </row>
    <row r="207" spans="3:5">
      <c r="C207" s="15"/>
      <c r="D207" s="7"/>
      <c r="E207" s="10"/>
    </row>
    <row r="208" spans="3:5">
      <c r="C208" s="15"/>
      <c r="D208" s="7"/>
      <c r="E208" s="10"/>
    </row>
    <row r="209" spans="3:5">
      <c r="C209" s="15"/>
      <c r="D209" s="7"/>
      <c r="E209" s="10"/>
    </row>
    <row r="210" spans="3:5">
      <c r="C210" s="14"/>
      <c r="D210" s="7"/>
      <c r="E210" s="10"/>
    </row>
    <row r="211" spans="3:5">
      <c r="C211" s="14"/>
      <c r="D211" s="7"/>
      <c r="E211" s="10"/>
    </row>
    <row r="212" spans="3:5">
      <c r="C212" s="14"/>
      <c r="D212" s="7"/>
      <c r="E212" s="10"/>
    </row>
    <row r="213" spans="3:5">
      <c r="C213" s="14"/>
      <c r="D213" s="7"/>
      <c r="E213" s="10"/>
    </row>
    <row r="214" spans="3:5">
      <c r="C214" s="14"/>
      <c r="D214" s="7"/>
      <c r="E214" s="10"/>
    </row>
    <row r="215" spans="3:5">
      <c r="C215" s="14"/>
      <c r="D215" s="7"/>
      <c r="E215" s="10"/>
    </row>
    <row r="216" spans="3:5">
      <c r="C216" s="14"/>
      <c r="D216" s="7"/>
      <c r="E216" s="10"/>
    </row>
    <row r="217" spans="3:5">
      <c r="C217" s="14"/>
      <c r="D217" s="7"/>
      <c r="E217" s="10"/>
    </row>
    <row r="218" spans="3:5">
      <c r="C218" s="14"/>
      <c r="D218" s="7"/>
      <c r="E218" s="10"/>
    </row>
    <row r="219" spans="3:5">
      <c r="C219" s="14"/>
      <c r="D219" s="7"/>
      <c r="E219" s="10"/>
    </row>
    <row r="220" spans="3:5">
      <c r="C220" s="15"/>
      <c r="D220" s="7"/>
      <c r="E220" s="10"/>
    </row>
    <row r="221" spans="3:5">
      <c r="C221" s="15"/>
      <c r="D221" s="7"/>
      <c r="E221" s="10"/>
    </row>
    <row r="222" spans="3:5">
      <c r="C222" s="15"/>
      <c r="D222" s="7"/>
      <c r="E222" s="10"/>
    </row>
    <row r="223" spans="3:5">
      <c r="C223" s="15"/>
      <c r="D223" s="7"/>
      <c r="E223" s="10"/>
    </row>
    <row r="224" spans="3:5">
      <c r="C224" s="15"/>
      <c r="D224" s="7"/>
      <c r="E224" s="10"/>
    </row>
    <row r="225" spans="3:5">
      <c r="C225" s="15"/>
      <c r="D225" s="7"/>
      <c r="E225" s="10"/>
    </row>
    <row r="226" spans="3:5">
      <c r="C226" s="15"/>
      <c r="D226" s="7"/>
      <c r="E226" s="10"/>
    </row>
    <row r="227" spans="3:5">
      <c r="C227" s="15"/>
      <c r="D227" s="7"/>
      <c r="E227" s="10"/>
    </row>
    <row r="228" spans="3:5">
      <c r="C228" s="15"/>
      <c r="D228" s="7"/>
      <c r="E228" s="10"/>
    </row>
    <row r="229" spans="3:5">
      <c r="C229" s="15"/>
      <c r="D229" s="7"/>
      <c r="E229" s="10"/>
    </row>
    <row r="230" spans="3:5">
      <c r="C230" s="15"/>
      <c r="D230" s="7"/>
      <c r="E230" s="10"/>
    </row>
    <row r="231" spans="3:5">
      <c r="C231" s="15"/>
      <c r="D231" s="7"/>
      <c r="E231" s="10"/>
    </row>
    <row r="232" spans="3:5">
      <c r="C232" s="15"/>
      <c r="D232" s="7"/>
      <c r="E232" s="10"/>
    </row>
    <row r="233" spans="3:5">
      <c r="C233" s="20"/>
      <c r="D233" s="7"/>
      <c r="E233" s="10"/>
    </row>
    <row r="234" spans="3:5">
      <c r="C234" s="15"/>
      <c r="D234" s="7"/>
      <c r="E234" s="10"/>
    </row>
    <row r="235" spans="3:5">
      <c r="C235" s="15"/>
      <c r="D235" s="7"/>
      <c r="E235" s="10"/>
    </row>
    <row r="236" spans="3:5">
      <c r="C236" s="15"/>
      <c r="D236" s="7"/>
      <c r="E236" s="10"/>
    </row>
    <row r="237" spans="3:5">
      <c r="C237" s="15"/>
      <c r="D237" s="7"/>
      <c r="E237" s="10"/>
    </row>
    <row r="238" spans="3:5">
      <c r="C238" s="15"/>
      <c r="D238" s="7"/>
      <c r="E238" s="10"/>
    </row>
    <row r="239" spans="3:5">
      <c r="C239" s="15"/>
      <c r="D239" s="7"/>
      <c r="E239" s="10"/>
    </row>
    <row r="240" spans="3:5">
      <c r="C240" s="15"/>
      <c r="D240" s="7"/>
      <c r="E240" s="10"/>
    </row>
    <row r="241" spans="3:5">
      <c r="C241" s="15"/>
      <c r="D241" s="7"/>
      <c r="E241" s="10"/>
    </row>
    <row r="242" spans="3:5">
      <c r="C242" s="15"/>
      <c r="D242" s="7"/>
      <c r="E242" s="10"/>
    </row>
    <row r="243" spans="3:5">
      <c r="C243" s="15"/>
      <c r="D243" s="7"/>
      <c r="E243" s="10"/>
    </row>
    <row r="244" spans="3:5">
      <c r="C244" s="15"/>
      <c r="D244" s="7"/>
      <c r="E244" s="10"/>
    </row>
    <row r="245" spans="3:5">
      <c r="C245" s="15"/>
      <c r="D245" s="7"/>
      <c r="E245" s="10"/>
    </row>
    <row r="246" spans="3:5">
      <c r="C246" s="15"/>
      <c r="D246" s="7"/>
      <c r="E246" s="10"/>
    </row>
    <row r="247" spans="3:5">
      <c r="C247" s="15"/>
      <c r="D247" s="7"/>
      <c r="E247" s="10"/>
    </row>
    <row r="248" spans="3:5">
      <c r="C248" s="15"/>
      <c r="D248" s="7"/>
      <c r="E248" s="10"/>
    </row>
    <row r="249" spans="3:5">
      <c r="C249" s="15"/>
      <c r="D249" s="7"/>
      <c r="E249" s="10"/>
    </row>
    <row r="250" spans="3:5">
      <c r="C250" s="15"/>
      <c r="D250" s="7"/>
      <c r="E250" s="10"/>
    </row>
    <row r="251" spans="3:5">
      <c r="C251" s="15"/>
      <c r="D251" s="7"/>
      <c r="E251" s="10"/>
    </row>
    <row r="252" spans="3:5">
      <c r="C252" s="15"/>
      <c r="D252" s="7"/>
      <c r="E252" s="10"/>
    </row>
    <row r="253" spans="3:5">
      <c r="C253" s="15"/>
      <c r="D253" s="7"/>
      <c r="E253" s="10"/>
    </row>
    <row r="254" spans="3:5">
      <c r="C254" s="15"/>
      <c r="D254" s="7"/>
      <c r="E254" s="10"/>
    </row>
    <row r="255" spans="3:5">
      <c r="C255" s="15"/>
      <c r="D255" s="7"/>
      <c r="E255" s="10"/>
    </row>
    <row r="256" spans="3:5">
      <c r="C256" s="15"/>
      <c r="D256" s="7"/>
      <c r="E256" s="10"/>
    </row>
    <row r="257" spans="3:5">
      <c r="C257" s="15"/>
      <c r="D257" s="7"/>
      <c r="E257" s="10"/>
    </row>
    <row r="258" spans="3:5">
      <c r="C258" s="15"/>
      <c r="D258" s="7"/>
      <c r="E258" s="10"/>
    </row>
    <row r="259" spans="3:5">
      <c r="C259" s="15"/>
      <c r="D259" s="7"/>
      <c r="E259" s="10"/>
    </row>
    <row r="260" spans="3:5">
      <c r="C260" s="15"/>
      <c r="D260" s="7"/>
      <c r="E260" s="10"/>
    </row>
    <row r="261" spans="3:5">
      <c r="C261" s="15"/>
      <c r="D261" s="7"/>
      <c r="E261" s="10"/>
    </row>
    <row r="262" spans="3:5">
      <c r="C262" s="15"/>
      <c r="D262" s="7"/>
      <c r="E262" s="10"/>
    </row>
    <row r="263" spans="3:5">
      <c r="C263" s="15"/>
      <c r="D263" s="7"/>
      <c r="E263" s="10"/>
    </row>
    <row r="264" spans="3:5">
      <c r="C264" s="15"/>
      <c r="D264" s="7"/>
      <c r="E264" s="10"/>
    </row>
    <row r="265" spans="3:5">
      <c r="C265" s="15"/>
      <c r="D265" s="7"/>
      <c r="E265" s="10"/>
    </row>
    <row r="266" spans="3:5">
      <c r="C266" s="15"/>
      <c r="D266" s="7"/>
      <c r="E266" s="10"/>
    </row>
    <row r="267" spans="3:5">
      <c r="C267" s="15"/>
      <c r="D267" s="7"/>
      <c r="E267" s="10"/>
    </row>
    <row r="268" spans="3:5">
      <c r="C268" s="15"/>
      <c r="D268" s="7"/>
      <c r="E268" s="10"/>
    </row>
    <row r="269" spans="3:5">
      <c r="C269" s="15"/>
      <c r="D269" s="7"/>
      <c r="E269" s="10"/>
    </row>
    <row r="270" spans="3:5">
      <c r="C270" s="15"/>
      <c r="D270" s="7"/>
      <c r="E270" s="10"/>
    </row>
    <row r="271" spans="3:5">
      <c r="C271" s="15"/>
      <c r="D271" s="7"/>
      <c r="E271" s="10"/>
    </row>
    <row r="272" spans="3:5">
      <c r="C272" s="15"/>
      <c r="D272" s="7"/>
      <c r="E272" s="10"/>
    </row>
    <row r="273" spans="3:5">
      <c r="C273" s="15"/>
      <c r="D273" s="7"/>
      <c r="E273" s="10"/>
    </row>
    <row r="274" spans="3:5">
      <c r="C274" s="15"/>
      <c r="D274" s="7"/>
      <c r="E274" s="10"/>
    </row>
    <row r="275" spans="3:5">
      <c r="C275" s="15"/>
      <c r="D275" s="7"/>
      <c r="E275" s="10"/>
    </row>
    <row r="276" spans="3:5">
      <c r="C276" s="15"/>
      <c r="D276" s="7"/>
      <c r="E276" s="10"/>
    </row>
    <row r="277" spans="3:5">
      <c r="C277" s="20"/>
      <c r="D277" s="7"/>
      <c r="E277" s="10"/>
    </row>
    <row r="278" spans="3:5">
      <c r="C278" s="14"/>
      <c r="D278" s="7"/>
      <c r="E278" s="10"/>
    </row>
    <row r="279" spans="3:5">
      <c r="C279" s="21"/>
      <c r="D279" s="7"/>
      <c r="E279" s="10"/>
    </row>
    <row r="280" spans="3:5">
      <c r="C280" s="21"/>
      <c r="D280" s="7"/>
      <c r="E280" s="10"/>
    </row>
    <row r="281" spans="3:5">
      <c r="C281" s="22"/>
      <c r="D281" s="7"/>
      <c r="E281" s="10"/>
    </row>
    <row r="282" spans="3:5">
      <c r="C282" s="15"/>
      <c r="D282" s="7"/>
      <c r="E282" s="10"/>
    </row>
    <row r="283" spans="3:5">
      <c r="C283" s="14"/>
      <c r="D283" s="7"/>
      <c r="E283" s="10"/>
    </row>
    <row r="284" spans="3:5">
      <c r="C284" s="15"/>
      <c r="D284" s="7"/>
      <c r="E284" s="10"/>
    </row>
    <row r="285" spans="3:5">
      <c r="C285" s="15"/>
      <c r="D285" s="7"/>
      <c r="E285" s="10"/>
    </row>
    <row r="286" spans="3:5">
      <c r="C286" s="15"/>
      <c r="D286" s="7"/>
      <c r="E286" s="10"/>
    </row>
    <row r="287" spans="3:5">
      <c r="C287" s="14"/>
      <c r="D287" s="7"/>
      <c r="E287" s="10"/>
    </row>
    <row r="288" spans="3:5">
      <c r="C288" s="14"/>
      <c r="D288" s="7"/>
      <c r="E288" s="10"/>
    </row>
    <row r="289" spans="3:5">
      <c r="C289" s="15"/>
      <c r="D289" s="7"/>
      <c r="E289" s="10"/>
    </row>
    <row r="290" spans="3:5">
      <c r="C290" s="15"/>
      <c r="D290" s="7"/>
      <c r="E290" s="10"/>
    </row>
    <row r="291" spans="3:5">
      <c r="C291" s="15"/>
      <c r="D291" s="7"/>
      <c r="E291" s="10"/>
    </row>
    <row r="292" spans="3:5">
      <c r="C292" s="15"/>
      <c r="D292" s="7"/>
      <c r="E292" s="10"/>
    </row>
    <row r="293" spans="3:5">
      <c r="C293" s="15"/>
      <c r="D293" s="7"/>
      <c r="E293" s="10"/>
    </row>
    <row r="294" spans="3:5">
      <c r="C294" s="15"/>
      <c r="D294" s="7"/>
      <c r="E294" s="10"/>
    </row>
    <row r="295" spans="3:5">
      <c r="C295" s="15"/>
      <c r="D295" s="7"/>
      <c r="E295" s="10"/>
    </row>
    <row r="296" spans="3:5">
      <c r="C296" s="15"/>
      <c r="D296" s="7"/>
      <c r="E296" s="10"/>
    </row>
    <row r="297" spans="3:5">
      <c r="C297" s="15"/>
      <c r="D297" s="7"/>
      <c r="E297" s="10"/>
    </row>
    <row r="298" spans="3:5">
      <c r="C298" s="18"/>
      <c r="D298" s="7"/>
      <c r="E298" s="10"/>
    </row>
    <row r="299" spans="3:5">
      <c r="C299" s="18"/>
      <c r="D299" s="7"/>
      <c r="E299" s="10"/>
    </row>
    <row r="300" spans="3:5">
      <c r="C300" s="18"/>
      <c r="D300" s="7"/>
      <c r="E300" s="10"/>
    </row>
    <row r="301" spans="3:5">
      <c r="C301" s="18"/>
      <c r="D301" s="7"/>
      <c r="E301" s="10"/>
    </row>
    <row r="302" spans="3:5">
      <c r="C302" s="18"/>
      <c r="D302" s="7"/>
      <c r="E302" s="10"/>
    </row>
    <row r="303" spans="3:5">
      <c r="C303" s="18"/>
      <c r="D303" s="7"/>
      <c r="E303" s="10"/>
    </row>
    <row r="304" spans="3:5">
      <c r="C304" s="18"/>
      <c r="D304" s="7"/>
      <c r="E304" s="10"/>
    </row>
    <row r="305" spans="3:5">
      <c r="C305" s="15"/>
      <c r="D305" s="7"/>
      <c r="E305" s="10"/>
    </row>
    <row r="306" spans="3:5">
      <c r="C306" s="15"/>
      <c r="D306" s="7"/>
      <c r="E306" s="10"/>
    </row>
    <row r="307" spans="3:5">
      <c r="C307" s="15"/>
      <c r="D307" s="7"/>
      <c r="E307" s="10"/>
    </row>
    <row r="308" spans="3:5">
      <c r="C308" s="15"/>
      <c r="D308" s="7"/>
      <c r="E308" s="10"/>
    </row>
    <row r="309" spans="3:5">
      <c r="C309" s="15"/>
      <c r="D309" s="7"/>
      <c r="E309" s="10"/>
    </row>
    <row r="310" spans="3:5">
      <c r="C310" s="15"/>
      <c r="D310" s="7"/>
      <c r="E310" s="10"/>
    </row>
    <row r="311" spans="3:5">
      <c r="C311" s="15"/>
      <c r="D311" s="7"/>
      <c r="E311" s="10"/>
    </row>
    <row r="312" spans="3:5">
      <c r="C312" s="15"/>
      <c r="D312" s="7"/>
      <c r="E312" s="10"/>
    </row>
    <row r="313" spans="3:5">
      <c r="C313" s="15"/>
      <c r="D313" s="7"/>
      <c r="E313" s="10"/>
    </row>
    <row r="314" spans="3:5">
      <c r="C314" s="14"/>
      <c r="D314" s="7"/>
      <c r="E314" s="10"/>
    </row>
    <row r="315" spans="3:5">
      <c r="C315" s="14"/>
      <c r="D315" s="7"/>
      <c r="E315" s="10"/>
    </row>
    <row r="316" spans="3:5">
      <c r="C316" s="14"/>
      <c r="D316" s="7"/>
      <c r="E316" s="10"/>
    </row>
    <row r="317" spans="3:5">
      <c r="C317" s="14"/>
      <c r="D317" s="7"/>
      <c r="E317" s="10"/>
    </row>
    <row r="318" spans="3:5">
      <c r="C318" s="14"/>
      <c r="D318" s="7"/>
      <c r="E318" s="10"/>
    </row>
    <row r="319" spans="3:5">
      <c r="C319" s="14"/>
      <c r="D319" s="7"/>
      <c r="E319" s="10"/>
    </row>
    <row r="320" spans="3:5">
      <c r="C320" s="14"/>
      <c r="D320" s="7"/>
      <c r="E320" s="10"/>
    </row>
    <row r="321" spans="3:5">
      <c r="C321" s="14"/>
      <c r="D321" s="7"/>
      <c r="E321" s="10"/>
    </row>
    <row r="322" spans="3:5">
      <c r="C322" s="14"/>
      <c r="D322" s="7"/>
      <c r="E322" s="10"/>
    </row>
    <row r="323" spans="3:5">
      <c r="C323" s="14"/>
      <c r="D323" s="7"/>
      <c r="E323" s="10"/>
    </row>
    <row r="324" spans="3:5">
      <c r="C324" s="14"/>
      <c r="D324" s="7"/>
      <c r="E324" s="10"/>
    </row>
    <row r="325" spans="3:5">
      <c r="C325" s="14"/>
      <c r="D325" s="7"/>
      <c r="E325" s="10"/>
    </row>
    <row r="326" spans="3:5">
      <c r="C326" s="14"/>
      <c r="D326" s="7"/>
      <c r="E326" s="10"/>
    </row>
    <row r="327" spans="3:5">
      <c r="C327" s="14"/>
      <c r="D327" s="7"/>
      <c r="E327" s="10"/>
    </row>
    <row r="328" spans="3:5">
      <c r="C328" s="3"/>
      <c r="D328" s="7"/>
      <c r="E328" s="10"/>
    </row>
  </sheetData>
  <sheetProtection selectLockedCells="1" selectUnlockedCells="1"/>
  <autoFilter ref="A12:H153"/>
  <mergeCells count="11">
    <mergeCell ref="B152:O152"/>
    <mergeCell ref="B153:O153"/>
    <mergeCell ref="B157:I157"/>
    <mergeCell ref="C7:F7"/>
    <mergeCell ref="C8:F8"/>
    <mergeCell ref="C9:F9"/>
    <mergeCell ref="C40:C49"/>
    <mergeCell ref="C50:C98"/>
    <mergeCell ref="B154:O154"/>
    <mergeCell ref="B155:O155"/>
    <mergeCell ref="B156:I156"/>
  </mergeCells>
  <dataValidations count="1">
    <dataValidation allowBlank="1" showInputMessage="1" showErrorMessage="1" prompt="Введите наименование на гос.языке" sqref="B152:B156"/>
  </dataValidations>
  <printOptions horizontalCentered="1" verticalCentered="1"/>
  <pageMargins left="0.19685039370078741" right="0.19685039370078741" top="0.59055118110236227" bottom="0.59055118110236227" header="0" footer="0"/>
  <pageSetup paperSize="9" scale="85" firstPageNumber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gos_zakup_10</cp:lastModifiedBy>
  <cp:revision>5</cp:revision>
  <cp:lastPrinted>2019-02-19T08:23:47Z</cp:lastPrinted>
  <dcterms:created xsi:type="dcterms:W3CDTF">2015-02-23T21:47:32Z</dcterms:created>
  <dcterms:modified xsi:type="dcterms:W3CDTF">2019-02-20T04:19:35Z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